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Samleskema" sheetId="1" r:id="rId1"/>
    <sheet name="Gaia Trust" sheetId="2" r:id="rId2"/>
    <sheet name="Gaia Villages" sheetId="3" r:id="rId3"/>
  </sheets>
  <definedNames>
    <definedName name="_xlnm.Print_Area" localSheetId="1">'Gaia Trust'!$A$1:$AA$254</definedName>
    <definedName name="_xlnm.Print_Area" localSheetId="0">'Samleskema'!$A$1:$S$51</definedName>
    <definedName name="_xlnm.Print_Titles" localSheetId="1">'Gaia Trust'!$A:$A,'Gaia Trust'!$1:$3</definedName>
    <definedName name="_xlnm.Print_Titles" localSheetId="2">'Gaia Villages'!$1:$5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<sst xmlns="http://schemas.openxmlformats.org/spreadsheetml/2006/main" count="415" uniqueCount="354">
  <si>
    <t>I alt</t>
  </si>
  <si>
    <t>Diverse</t>
  </si>
  <si>
    <t>Living Earth Foundation</t>
  </si>
  <si>
    <t>New Thinking Network</t>
  </si>
  <si>
    <t>Waiapu Nursery</t>
  </si>
  <si>
    <t>Insan</t>
  </si>
  <si>
    <t>R. Schumann Foundation</t>
  </si>
  <si>
    <t>Pppana</t>
  </si>
  <si>
    <t>Eco-Village Study</t>
  </si>
  <si>
    <t>Sukomo Museum</t>
  </si>
  <si>
    <t>Permaculture Services</t>
  </si>
  <si>
    <t>Total</t>
  </si>
  <si>
    <t>Aquadome</t>
  </si>
  <si>
    <t>Regnbuekassen</t>
  </si>
  <si>
    <t>NATTA</t>
  </si>
  <si>
    <t>Gaia Lista A/S</t>
  </si>
  <si>
    <t>Cultural Center Tuskær</t>
  </si>
  <si>
    <t>The Walk of Justice</t>
  </si>
  <si>
    <t>02 Danmark</t>
  </si>
  <si>
    <t>Jordens Verden</t>
  </si>
  <si>
    <t>Den Etiske Læreproces</t>
  </si>
  <si>
    <t>Childrens Permacult. Foundation</t>
  </si>
  <si>
    <t>Approptiate Agricultural Alternative</t>
  </si>
  <si>
    <t>Marie-Anne Aquaculture</t>
  </si>
  <si>
    <t>Sacred Earth Network</t>
  </si>
  <si>
    <t>Midtdjurs Ungdomsskole</t>
  </si>
  <si>
    <t>Falls Brook Centre</t>
  </si>
  <si>
    <t>Svend Overlade</t>
  </si>
  <si>
    <t>Det Økologiske Råd</t>
  </si>
  <si>
    <t>AAA Farm</t>
  </si>
  <si>
    <t>Debatbog</t>
  </si>
  <si>
    <t>Permakulturgruppen</t>
  </si>
  <si>
    <t>Andelssamfundet Hjortshøj</t>
  </si>
  <si>
    <t>Permaculture Playgrounds</t>
  </si>
  <si>
    <t>The Irish Seed Savers</t>
  </si>
  <si>
    <t>The Forest Ecosystem Rescue Network</t>
  </si>
  <si>
    <t>Reainforest Information Centre</t>
  </si>
  <si>
    <t>Peat-Free Organic Growing Medium</t>
  </si>
  <si>
    <t>Den Økologiske Jordbrugsskole</t>
  </si>
  <si>
    <t>Fornyet Energi Amba</t>
  </si>
  <si>
    <t>Global Action Plan</t>
  </si>
  <si>
    <t>International Liga for Fred</t>
  </si>
  <si>
    <t>Tårnselskabet</t>
  </si>
  <si>
    <t>Økologisk Arkitektudstilling</t>
  </si>
  <si>
    <t>LETS-projekt</t>
  </si>
  <si>
    <t>Media Natura</t>
  </si>
  <si>
    <t>Social Venture Network Europe</t>
  </si>
  <si>
    <t>Green Belt Movement</t>
  </si>
  <si>
    <t>Kolding Miljøgruppe</t>
  </si>
  <si>
    <t>Letsgo</t>
  </si>
  <si>
    <t>GAP Projekt</t>
  </si>
  <si>
    <t>Grøn Fremtid</t>
  </si>
  <si>
    <t>Women for Sus. Development</t>
  </si>
  <si>
    <t>Nul-energi-hus</t>
  </si>
  <si>
    <t>Bodynamics Institute</t>
  </si>
  <si>
    <t>Center for Konfliktløsning</t>
  </si>
  <si>
    <t>Fremtidsmuseum</t>
  </si>
  <si>
    <t>Delfinprojekt</t>
  </si>
  <si>
    <t>Saraj Mary Group</t>
  </si>
  <si>
    <t>Klima Aktion</t>
  </si>
  <si>
    <t>En levende skov</t>
  </si>
  <si>
    <t>Bevar Trend Storskov</t>
  </si>
  <si>
    <t>Organisation for Vedvarende Energi</t>
  </si>
  <si>
    <t>European Youth Forest Action</t>
  </si>
  <si>
    <t>Hazel Henderson Video</t>
  </si>
  <si>
    <t>Santa Rosa</t>
  </si>
  <si>
    <t>Amazon Asociation</t>
  </si>
  <si>
    <t>Forum for Bæredygtig Udvikling</t>
  </si>
  <si>
    <t>Grønt-Ø-Køb</t>
  </si>
  <si>
    <t>Earth Stewards Network</t>
  </si>
  <si>
    <t>Womens Permaculture Project</t>
  </si>
  <si>
    <t>Grøn Økonomi</t>
  </si>
  <si>
    <t>Center for Økologi og Miljø</t>
  </si>
  <si>
    <t>Hartung Centre</t>
  </si>
  <si>
    <t>Blebilen</t>
  </si>
  <si>
    <t>Grøn Livsstil</t>
  </si>
  <si>
    <t>CIBU</t>
  </si>
  <si>
    <t>IFOAM</t>
  </si>
  <si>
    <t>Fundacion Darien</t>
  </si>
  <si>
    <t>Folkecenter for Vedvarende Energi</t>
  </si>
  <si>
    <t>Shipibo-projekt</t>
  </si>
  <si>
    <t>Integral Sustainability Associates</t>
  </si>
  <si>
    <t>Global Commission to Fund UN</t>
  </si>
  <si>
    <t>WWF</t>
  </si>
  <si>
    <t>Permakultur Danmark</t>
  </si>
  <si>
    <t>Skovgaard Hotel</t>
  </si>
  <si>
    <t>Green Trees Turistica</t>
  </si>
  <si>
    <t>Den Bly Viol</t>
  </si>
  <si>
    <t>Bæredygtige tekstiler</t>
  </si>
  <si>
    <t>Nepal Community Support Group</t>
  </si>
  <si>
    <t>Aquadomen - Kolding Højskole</t>
  </si>
  <si>
    <t>David Lionel - Gen Video</t>
  </si>
  <si>
    <t>Association Gaia</t>
  </si>
  <si>
    <t>Foreninger Urter og Livskvalitet</t>
  </si>
  <si>
    <t>Lysende Netværk</t>
  </si>
  <si>
    <t>Østerbro Trafik</t>
  </si>
  <si>
    <t>Permaculture Institute Europe</t>
  </si>
  <si>
    <t>Nordisk Netværk</t>
  </si>
  <si>
    <t>Context Institute</t>
  </si>
  <si>
    <t>International Institute for Sus. Future</t>
  </si>
  <si>
    <t>Unicef</t>
  </si>
  <si>
    <t>Arid Lands Initiative</t>
  </si>
  <si>
    <t>Tilbagebetalinger og reg. tidligere år</t>
  </si>
  <si>
    <t>Sanskriti Centre</t>
  </si>
  <si>
    <t>Oplysning om Genteknik</t>
  </si>
  <si>
    <t>Hjemmefødselsgruppen</t>
  </si>
  <si>
    <t>Harry Land Trust Project</t>
  </si>
  <si>
    <t>Henrik Norholt</t>
  </si>
  <si>
    <t>Prisopgaven Agenda 21</t>
  </si>
  <si>
    <t>Conflict Resolution</t>
  </si>
  <si>
    <t>The Ladakh Project</t>
  </si>
  <si>
    <t>Gaia Consciousness Institute</t>
  </si>
  <si>
    <t>Complementary Currency Clearing House</t>
  </si>
  <si>
    <t>Fødselskomiteen</t>
  </si>
  <si>
    <t>Folkekirkens Nødhjælp</t>
  </si>
  <si>
    <t>Chandra Film</t>
  </si>
  <si>
    <t>Projekt EcoMap</t>
  </si>
  <si>
    <t>Landsby 2000</t>
  </si>
  <si>
    <t>Kennedyprojekt</t>
  </si>
  <si>
    <t>GEN regionale sekretariatet (små udd.)</t>
  </si>
  <si>
    <t>Servodaya Shramadana</t>
  </si>
  <si>
    <t>Senegal (cykler)</t>
  </si>
  <si>
    <t>Økologisk Teaterværksted</t>
  </si>
  <si>
    <t>Findhorn Foundation</t>
  </si>
  <si>
    <t>Living Routes Inc.</t>
  </si>
  <si>
    <t>John Seeds Workshop</t>
  </si>
  <si>
    <t>Foreningen Radio Lotus</t>
  </si>
  <si>
    <t>Karungiro Rural Development Association</t>
  </si>
  <si>
    <t>Nordisk Folkerigsdag</t>
  </si>
  <si>
    <t>Terra Global Foundation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</si>
  <si>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</si>
  <si>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</si>
  <si>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</si>
  <si>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</si>
  <si>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</si>
  <si>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</si>
  <si>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</si>
  <si>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</si>
  <si>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</si>
  <si>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</si>
  <si>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</si>
  <si>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</si>
  <si>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</si>
  <si>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Individuelle projekter</t>
  </si>
  <si>
    <t>Specifikation af individuelle projekter:</t>
  </si>
  <si>
    <t>Seminar</t>
  </si>
  <si>
    <t>Øko-by, Sct. Petersborg</t>
  </si>
  <si>
    <t>Uddeling til drift af divisionen</t>
  </si>
  <si>
    <t>Mexico Økoby</t>
  </si>
  <si>
    <t>SISU</t>
  </si>
  <si>
    <t>Ecoville</t>
  </si>
  <si>
    <t>Dansk Økosamfund Seminar</t>
  </si>
  <si>
    <t>Permaculture Conference</t>
  </si>
  <si>
    <t>Landsforeningen for Økosamfund</t>
  </si>
  <si>
    <t>Permaculture Courses</t>
  </si>
  <si>
    <t>The Farm</t>
  </si>
  <si>
    <t>Gyürüfü</t>
  </si>
  <si>
    <t>Crystal Waters</t>
  </si>
  <si>
    <t>Findhorn</t>
  </si>
  <si>
    <t>Reporter</t>
  </si>
  <si>
    <t>Bjørn Stauning</t>
  </si>
  <si>
    <t>KO-KOO</t>
  </si>
  <si>
    <t>Kazakhstanprojekt</t>
  </si>
  <si>
    <t>Hertha Økosamfund</t>
  </si>
  <si>
    <t>Village Design</t>
  </si>
  <si>
    <t>African Clinic</t>
  </si>
  <si>
    <t>Marsha Hansi</t>
  </si>
  <si>
    <t>Ome Ome</t>
  </si>
  <si>
    <t>Svanholm Gods</t>
  </si>
  <si>
    <t>Permaculture Programme</t>
  </si>
  <si>
    <t>Rysovo</t>
  </si>
  <si>
    <t>Lebensgarten Steyerberg</t>
  </si>
  <si>
    <t>Manitou Institute</t>
  </si>
  <si>
    <t>Ladakh Womens Movement</t>
  </si>
  <si>
    <t>Kibutz Gezer</t>
  </si>
  <si>
    <t>United Orphanage</t>
  </si>
  <si>
    <t>Gaia Nesodden</t>
  </si>
  <si>
    <t>European Community Register</t>
  </si>
  <si>
    <t>Internetprojekt/website</t>
  </si>
  <si>
    <t>GEN regionale sekretariater</t>
  </si>
  <si>
    <t>GEN-projekter</t>
  </si>
  <si>
    <t>St. Petersborg Info-office</t>
  </si>
  <si>
    <t>Findhorn konference</t>
  </si>
  <si>
    <t>Ruduga Project</t>
  </si>
  <si>
    <t>Habitat II</t>
  </si>
  <si>
    <t>Green Kibbutz Group</t>
  </si>
  <si>
    <t>Eco-Village Network UK</t>
  </si>
  <si>
    <t>Genoa Trademarking</t>
  </si>
  <si>
    <t>GEN Habitat Revolution Video</t>
  </si>
  <si>
    <t>Farm Ecovillage Training Centre</t>
  </si>
  <si>
    <t>Joseph Lupande</t>
  </si>
  <si>
    <t>Servodaya</t>
  </si>
  <si>
    <t>Centre for Alternative Technology</t>
  </si>
  <si>
    <t>Linda Joseph</t>
  </si>
  <si>
    <t>ECOSOC</t>
  </si>
  <si>
    <t>GV publikationer</t>
  </si>
  <si>
    <t>Fundraising</t>
  </si>
  <si>
    <t>National Network Grants</t>
  </si>
  <si>
    <t>Suscom</t>
  </si>
  <si>
    <t>Best Practises</t>
  </si>
  <si>
    <t>State of The World Forum</t>
  </si>
  <si>
    <t>Max Lindegger</t>
  </si>
  <si>
    <t>GEN meetings</t>
  </si>
  <si>
    <t>GEN publikationer/video</t>
  </si>
  <si>
    <t>South Devolopment</t>
  </si>
  <si>
    <t>Ecovillage Tourism Program Initiative</t>
  </si>
  <si>
    <t>Gaia Consulting Group</t>
  </si>
  <si>
    <t>Local Outreach/Gaia Centre</t>
  </si>
  <si>
    <t>Living &amp; Learning Centres</t>
  </si>
  <si>
    <t>2000/01</t>
  </si>
  <si>
    <t>2001/02</t>
  </si>
  <si>
    <t>2002/03</t>
  </si>
  <si>
    <t>2003/04</t>
  </si>
  <si>
    <t>Creating Harmony, bog</t>
  </si>
  <si>
    <t>International Institute for Sustainable Future (Rashmi Mayur)</t>
  </si>
  <si>
    <t>Earthquake Relief Fund (India)</t>
  </si>
  <si>
    <t>ATTAC (Danmark)</t>
  </si>
  <si>
    <t>Thora Center</t>
  </si>
  <si>
    <t>GEN South Asia Subregion</t>
  </si>
  <si>
    <t>Images of the world</t>
  </si>
  <si>
    <t>GEN-Europe</t>
  </si>
  <si>
    <t>Living &amp; Learning Centre, projekt (Philip Snyder)</t>
  </si>
  <si>
    <t>C. Hines bog "Lokalisation " (tilskud til Hovedland)</t>
  </si>
  <si>
    <t>Kirsten Kjær Museum</t>
  </si>
  <si>
    <t>Boform 2000</t>
  </si>
  <si>
    <t>Træer Earth Day (Munksøgård)</t>
  </si>
  <si>
    <t>Økologiske Igangsættere</t>
  </si>
  <si>
    <t>Findhorn Økosamfundskursus (Troels Dilling)</t>
  </si>
  <si>
    <t>Svanholm (jubilæum)</t>
  </si>
  <si>
    <t>GENSA (Sri Lanka)</t>
  </si>
  <si>
    <t>Eco Yoff (CRESP - Senegal)</t>
  </si>
  <si>
    <t>Netzwerk Für Eine Humane Erde (Dieter Duhm)</t>
  </si>
  <si>
    <t>GEN Local Outreach, Nærum</t>
  </si>
  <si>
    <t>Green Books, UK</t>
  </si>
  <si>
    <t>Christianias "bundmøde"</t>
  </si>
  <si>
    <t>Økologisk Landsforening</t>
  </si>
  <si>
    <t>Greentrac projekt (Tjekkiet)</t>
  </si>
  <si>
    <t>Tajikistan projekt</t>
  </si>
  <si>
    <t>Symposium Lebensgarten (Ditlev Nissen)</t>
  </si>
  <si>
    <t>Symposium Lebensgarten (Susan Klaus)</t>
  </si>
  <si>
    <t>Permaculture Magazine</t>
  </si>
  <si>
    <t>Builders of the Dawn uddannelse</t>
  </si>
  <si>
    <t>2004/05</t>
  </si>
  <si>
    <t>GEN Indisk netværk</t>
  </si>
  <si>
    <t>Uddannelsesseminar, Findhorn</t>
  </si>
  <si>
    <t>Netværket for økologisk folkeoplysning og praksis</t>
  </si>
  <si>
    <t>Rudolf Steiner Skolen</t>
  </si>
  <si>
    <t>New Wave Vision, Kroatien</t>
  </si>
  <si>
    <t>WTO Cancun</t>
  </si>
  <si>
    <t>Landsforeningen af landsbysamfund</t>
  </si>
  <si>
    <t>GEN International</t>
  </si>
  <si>
    <t>Uddannelsesseminar, May East</t>
  </si>
  <si>
    <t>Den Gyldne Cirkel (Asger Lorentsen)</t>
  </si>
  <si>
    <t>The Golden Foundation (Asger Lorentsen)</t>
  </si>
  <si>
    <t>Sarvodaya &amp; Auroville, Tsunami hjælp</t>
  </si>
  <si>
    <t>Cosme Film Basic ApS (Jakob Boeskov)</t>
  </si>
  <si>
    <t>Grants from Gaia Trust</t>
  </si>
  <si>
    <t>Gaia Trust subtotal</t>
  </si>
  <si>
    <t>Overview of Grants from Gaia Trust (in DKR 1.000)</t>
  </si>
  <si>
    <t>Gaia Trust Grants (in DKR 1.000)</t>
  </si>
  <si>
    <t>Gaia Villages Grants (in DKR 1.000)</t>
  </si>
  <si>
    <t>Note: Gaia villages was a division of Gaia Trust connected with ecovillage-related projects. It ceased as a seperate division in 2003</t>
  </si>
  <si>
    <t>2005/06</t>
  </si>
  <si>
    <t>Next GEN</t>
  </si>
  <si>
    <t>Gaia Education</t>
  </si>
  <si>
    <t>Ethandweni White Water Sai Children's Home</t>
  </si>
  <si>
    <t>Findhorn GEN +10 konference</t>
  </si>
  <si>
    <t>Bjørn Stævning film (Preben Maegaard )</t>
  </si>
  <si>
    <t>Yankuik Anahuak International (Xokonoschtletl Mexico)</t>
  </si>
  <si>
    <t>Marie Louise Lefevre film (Thomas Keating)</t>
  </si>
  <si>
    <t>Permaculture, SAPD-Nepal (Ramesh Sharma)</t>
  </si>
  <si>
    <t>DEVIN, Nigeria</t>
  </si>
  <si>
    <t>Géza Varga, Ungarn</t>
  </si>
  <si>
    <t>Resurgence Magazine</t>
  </si>
  <si>
    <t>Youthlink, Kenya</t>
  </si>
  <si>
    <t>Inovacijski Center, Slovenien</t>
  </si>
  <si>
    <t>Christiania Fonden</t>
  </si>
  <si>
    <t>Kouwoaye Frederick, Togo</t>
  </si>
  <si>
    <t>Grants via capital etc. to Gaia Tech. A/S</t>
  </si>
  <si>
    <t>Grants via Gaia Villages</t>
  </si>
  <si>
    <t>Other costs Gaia Trust</t>
  </si>
  <si>
    <t>Grand</t>
  </si>
  <si>
    <t>total</t>
  </si>
  <si>
    <t>Subtotal</t>
  </si>
  <si>
    <t>2006/07</t>
  </si>
  <si>
    <t>2007/08</t>
  </si>
  <si>
    <t>2008/09</t>
  </si>
  <si>
    <t>2009/10</t>
  </si>
  <si>
    <t>Gaia Excellence Award</t>
  </si>
  <si>
    <t>Gaia-prisen</t>
  </si>
  <si>
    <t>Experiment "Monte Cerro"</t>
  </si>
  <si>
    <t>Instituto Elos, Brasilien</t>
  </si>
  <si>
    <t>Fariad, Ghana</t>
  </si>
  <si>
    <t>Satyana Institute</t>
  </si>
  <si>
    <t>DK sociale forum</t>
  </si>
  <si>
    <t>Lillæoru, Estland</t>
  </si>
  <si>
    <t>Quest for Leukemia Association</t>
  </si>
  <si>
    <t>Alberto Ruz, Brasilien</t>
  </si>
  <si>
    <t>Village Design Center, USA</t>
  </si>
  <si>
    <t>Ecologica Youth Trust</t>
  </si>
  <si>
    <t>Ecocity Builders</t>
  </si>
  <si>
    <t>Ecovillage Training, Nepal</t>
  </si>
  <si>
    <t>Tällberg Foundation</t>
  </si>
  <si>
    <t>GEN</t>
  </si>
  <si>
    <t>Børn i Tibet</t>
  </si>
  <si>
    <t>Center for bæredygtig samfundsudvikling</t>
  </si>
  <si>
    <t>Global Peace Initiative Women</t>
  </si>
  <si>
    <t>CO2 analyse DK</t>
  </si>
  <si>
    <t>World Social Forum, Belem</t>
  </si>
  <si>
    <t>Kakwa Ecovillage Cooperative</t>
  </si>
  <si>
    <t>European Social Forum, Malmø</t>
  </si>
  <si>
    <t>Øko-Net</t>
  </si>
  <si>
    <t>Palæstina Projekt (Ulla Sandbæk)</t>
  </si>
  <si>
    <t>Ecovillage Design Institute</t>
  </si>
  <si>
    <t>Dansk-Cubansk Forening</t>
  </si>
  <si>
    <t>Klimabevægelsen.dk</t>
  </si>
  <si>
    <t>Festi Forum, Frankring</t>
  </si>
  <si>
    <t>Dyssekilde hæfte</t>
  </si>
  <si>
    <t>Hvorfor ødelægger vi kloden (Uffe Geertsen)</t>
  </si>
  <si>
    <t>Valutaseminar, Christiansborg</t>
  </si>
  <si>
    <t>Ecovillage Radio, Canada</t>
  </si>
  <si>
    <t>Konohana Ecovillage, Japan</t>
  </si>
  <si>
    <t>Villa Encantada, Spanien</t>
  </si>
  <si>
    <t>Discipline of Peace Youth</t>
  </si>
  <si>
    <t>2010/11</t>
  </si>
  <si>
    <t>GEN Africa</t>
  </si>
  <si>
    <t>Climate Project Ireland</t>
  </si>
  <si>
    <t>GMO (Claus Sall)</t>
  </si>
  <si>
    <t>Solceller, Mali</t>
  </si>
  <si>
    <t>Permaculture Kenya (Moof Africa)</t>
  </si>
  <si>
    <t>COP16 (Cancun)</t>
  </si>
  <si>
    <t>Ud af væksten (bog)</t>
  </si>
  <si>
    <t>Hungry Planet (udstilling)</t>
  </si>
  <si>
    <t>COP15 (Creating Oneness)</t>
  </si>
  <si>
    <t>World Social Forum</t>
  </si>
  <si>
    <t>Sven Damsholt (film)</t>
  </si>
  <si>
    <t>Nephentes</t>
  </si>
  <si>
    <t>Haver til maver</t>
  </si>
  <si>
    <t>Vision for bæredygtig økonomi</t>
  </si>
  <si>
    <t>Acadis (Columbia)</t>
  </si>
  <si>
    <t>Iitate Ecovillage (Japan)</t>
  </si>
  <si>
    <t>Zimbabwe Sai Chridrens Home (Peter Pruzan)</t>
  </si>
  <si>
    <t>2011/12</t>
  </si>
  <si>
    <t>GEN America (ENA)</t>
  </si>
  <si>
    <t>GEN Asia (GENOA)</t>
  </si>
  <si>
    <t>Frederikssund Klimaforening</t>
  </si>
  <si>
    <t>check</t>
  </si>
  <si>
    <t>Findhorn ISCA Conference</t>
  </si>
  <si>
    <t>International Society for Ecology and Culture</t>
  </si>
  <si>
    <t>Rio +20 konference (Niels Johan Juhl-Nielsen)</t>
  </si>
  <si>
    <t>Auroville Relief Fund</t>
  </si>
  <si>
    <t>Jordens dag</t>
  </si>
  <si>
    <t>Dansk Flygtningehjælp</t>
  </si>
  <si>
    <t>Pernaculture, Ukraine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</si>
</sst>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0"/>
      <color rgb="FF3F3F76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BreakPreview" zoomScaleSheetLayoutView="100" zoomScalePageLayoutView="0" workbookViewId="0" topLeftCell="A10">
      <selection activeCell="K23" sqref="K23"/>
    </sheetView>
  </sheetViews>
  <sheetFormatPr defaultColWidth="9.140625" defaultRowHeight="12.75"/>
  <cols>
    <col min="1" max="1" width="35.8515625" style="5" customWidth="1"/>
    <col min="2" max="13" width="7.7109375" style="5" customWidth="1"/>
    <col min="14" max="14" width="3.7109375" style="5" customWidth="1"/>
    <col min="15" max="18" width="7.7109375" style="5" customWidth="1"/>
    <col min="19" max="19" width="7.7109375" style="6" customWidth="1"/>
    <col min="20" max="16384" width="9.140625" style="5" customWidth="1"/>
  </cols>
  <sheetData>
    <row r="1" ht="12.75">
      <c r="A1" s="11" t="s">
        <v>258</v>
      </c>
    </row>
    <row r="2" ht="12.75">
      <c r="L2" s="6"/>
    </row>
    <row r="3" ht="12.75">
      <c r="L3" s="6"/>
    </row>
    <row r="4" ht="12.75">
      <c r="L4" s="6"/>
    </row>
    <row r="5" spans="2:15" s="24" customFormat="1" ht="13.5" thickBot="1">
      <c r="B5" s="26" t="s">
        <v>130</v>
      </c>
      <c r="C5" s="26" t="s">
        <v>131</v>
      </c>
      <c r="D5" s="26" t="s">
        <v>132</v>
      </c>
      <c r="E5" s="26" t="s">
        <v>133</v>
      </c>
      <c r="F5" s="26" t="s">
        <v>134</v>
      </c>
      <c r="G5" s="26" t="s">
        <v>135</v>
      </c>
      <c r="H5" s="26" t="s">
        <v>136</v>
      </c>
      <c r="I5" s="26" t="s">
        <v>137</v>
      </c>
      <c r="J5" s="26" t="s">
        <v>138</v>
      </c>
      <c r="K5" s="26" t="s">
        <v>139</v>
      </c>
      <c r="L5" s="26" t="s">
        <v>140</v>
      </c>
      <c r="M5" s="26" t="s">
        <v>141</v>
      </c>
      <c r="O5" s="27" t="s">
        <v>283</v>
      </c>
    </row>
    <row r="6" spans="1:256" s="12" customFormat="1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ht="12.75">
      <c r="O7" s="6"/>
    </row>
    <row r="8" spans="1:15" ht="12.75">
      <c r="A8" s="5" t="s">
        <v>256</v>
      </c>
      <c r="B8" s="5">
        <f>'Gaia Trust'!B254</f>
        <v>0</v>
      </c>
      <c r="C8" s="5">
        <f>'Gaia Trust'!C254</f>
        <v>28</v>
      </c>
      <c r="D8" s="5">
        <f>'Gaia Trust'!D254</f>
        <v>0</v>
      </c>
      <c r="E8" s="5">
        <f>'Gaia Trust'!E254</f>
        <v>587</v>
      </c>
      <c r="F8" s="5">
        <f>'Gaia Trust'!F254</f>
        <v>706</v>
      </c>
      <c r="G8" s="5">
        <f>'Gaia Trust'!G254</f>
        <v>1000</v>
      </c>
      <c r="H8" s="5">
        <f>'Gaia Trust'!H254</f>
        <v>931</v>
      </c>
      <c r="I8" s="5">
        <f>'Gaia Trust'!I254</f>
        <v>871</v>
      </c>
      <c r="J8" s="5">
        <f>'Gaia Trust'!J254</f>
        <v>1001</v>
      </c>
      <c r="K8" s="5">
        <f>'Gaia Trust'!K254</f>
        <v>615</v>
      </c>
      <c r="L8" s="5">
        <f>'Gaia Trust'!L254</f>
        <v>818</v>
      </c>
      <c r="M8" s="5">
        <f>'Gaia Trust'!M254</f>
        <v>301</v>
      </c>
      <c r="O8" s="6">
        <f>SUM(B8:N8)</f>
        <v>6858</v>
      </c>
    </row>
    <row r="9" spans="1:15" ht="12.75">
      <c r="A9" s="17" t="s">
        <v>280</v>
      </c>
      <c r="B9" s="5">
        <v>486</v>
      </c>
      <c r="C9" s="5">
        <v>585</v>
      </c>
      <c r="D9" s="5">
        <v>95</v>
      </c>
      <c r="E9" s="5">
        <v>72</v>
      </c>
      <c r="F9" s="5">
        <v>106</v>
      </c>
      <c r="G9" s="5">
        <v>573</v>
      </c>
      <c r="H9" s="5">
        <v>357</v>
      </c>
      <c r="I9" s="5">
        <v>269</v>
      </c>
      <c r="J9" s="5">
        <v>434</v>
      </c>
      <c r="K9" s="5">
        <v>381</v>
      </c>
      <c r="L9" s="5">
        <v>351</v>
      </c>
      <c r="M9" s="5">
        <v>740</v>
      </c>
      <c r="O9" s="6">
        <f aca="true" t="shared" si="0" ref="O9:O16">SUM(B9:N9)</f>
        <v>4449</v>
      </c>
    </row>
    <row r="10" spans="1:15" s="10" customFormat="1" ht="12.75">
      <c r="A10" s="10" t="s">
        <v>257</v>
      </c>
      <c r="B10" s="10">
        <f>SUM(B8:B9)</f>
        <v>486</v>
      </c>
      <c r="C10" s="10">
        <f aca="true" t="shared" si="1" ref="C10:K10">SUM(C8:C9)</f>
        <v>613</v>
      </c>
      <c r="D10" s="10">
        <f t="shared" si="1"/>
        <v>95</v>
      </c>
      <c r="E10" s="10">
        <f t="shared" si="1"/>
        <v>659</v>
      </c>
      <c r="F10" s="10">
        <f t="shared" si="1"/>
        <v>812</v>
      </c>
      <c r="G10" s="10">
        <f t="shared" si="1"/>
        <v>1573</v>
      </c>
      <c r="H10" s="10">
        <f t="shared" si="1"/>
        <v>1288</v>
      </c>
      <c r="I10" s="10">
        <f t="shared" si="1"/>
        <v>1140</v>
      </c>
      <c r="J10" s="10">
        <f t="shared" si="1"/>
        <v>1435</v>
      </c>
      <c r="K10" s="10">
        <f t="shared" si="1"/>
        <v>996</v>
      </c>
      <c r="L10" s="10">
        <f>SUM(L8:L9)</f>
        <v>1169</v>
      </c>
      <c r="M10" s="10">
        <f>SUM(M8:M9)</f>
        <v>1041</v>
      </c>
      <c r="O10" s="6">
        <f t="shared" si="0"/>
        <v>11307</v>
      </c>
    </row>
    <row r="11" ht="12.75">
      <c r="O11" s="6">
        <f t="shared" si="0"/>
        <v>0</v>
      </c>
    </row>
    <row r="12" spans="1:15" ht="12.75">
      <c r="A12" s="17" t="s">
        <v>279</v>
      </c>
      <c r="B12" s="5">
        <f>'Gaia Villages'!B10</f>
        <v>0</v>
      </c>
      <c r="C12" s="5">
        <f>'Gaia Villages'!C10</f>
        <v>0</v>
      </c>
      <c r="D12" s="5">
        <f>'Gaia Villages'!D10</f>
        <v>0</v>
      </c>
      <c r="E12" s="5">
        <f>'Gaia Villages'!E10</f>
        <v>0</v>
      </c>
      <c r="F12" s="5">
        <f>'Gaia Villages'!F10</f>
        <v>567</v>
      </c>
      <c r="G12" s="5">
        <f>'Gaia Villages'!G10</f>
        <v>542</v>
      </c>
      <c r="H12" s="5">
        <f>'Gaia Villages'!H10</f>
        <v>1572</v>
      </c>
      <c r="I12" s="5">
        <f>'Gaia Villages'!I10</f>
        <v>2201</v>
      </c>
      <c r="J12" s="5">
        <f>'Gaia Villages'!J10</f>
        <v>4388</v>
      </c>
      <c r="K12" s="5">
        <f>'Gaia Villages'!K10</f>
        <v>5099</v>
      </c>
      <c r="L12" s="5">
        <f>'Gaia Villages'!L10</f>
        <v>4264</v>
      </c>
      <c r="M12" s="5">
        <f>'Gaia Villages'!M10</f>
        <v>5519</v>
      </c>
      <c r="O12" s="6">
        <f t="shared" si="0"/>
        <v>24152</v>
      </c>
    </row>
    <row r="13" ht="12.75">
      <c r="O13" s="6">
        <f t="shared" si="0"/>
        <v>0</v>
      </c>
    </row>
    <row r="14" spans="1:15" ht="12.75">
      <c r="A14" s="17" t="s">
        <v>278</v>
      </c>
      <c r="B14" s="5">
        <v>0</v>
      </c>
      <c r="C14" s="5">
        <v>0</v>
      </c>
      <c r="D14" s="5">
        <v>0</v>
      </c>
      <c r="E14" s="5">
        <v>2094</v>
      </c>
      <c r="F14" s="5">
        <v>0</v>
      </c>
      <c r="G14" s="5">
        <v>0</v>
      </c>
      <c r="H14" s="5">
        <v>1863</v>
      </c>
      <c r="I14" s="5">
        <v>2311</v>
      </c>
      <c r="J14" s="5">
        <v>23842</v>
      </c>
      <c r="K14" s="5">
        <v>13377</v>
      </c>
      <c r="L14" s="5">
        <v>8362</v>
      </c>
      <c r="M14" s="5">
        <v>10682</v>
      </c>
      <c r="O14" s="6">
        <f t="shared" si="0"/>
        <v>62531</v>
      </c>
    </row>
    <row r="15" ht="12.75">
      <c r="O15" s="6">
        <f t="shared" si="0"/>
        <v>0</v>
      </c>
    </row>
    <row r="16" spans="1:15" s="6" customFormat="1" ht="12.75">
      <c r="A16" s="6" t="s">
        <v>11</v>
      </c>
      <c r="B16" s="6">
        <f aca="true" t="shared" si="2" ref="B16:M16">+B10+B12+B14</f>
        <v>486</v>
      </c>
      <c r="C16" s="6">
        <f t="shared" si="2"/>
        <v>613</v>
      </c>
      <c r="D16" s="6">
        <f t="shared" si="2"/>
        <v>95</v>
      </c>
      <c r="E16" s="6">
        <f t="shared" si="2"/>
        <v>2753</v>
      </c>
      <c r="F16" s="6">
        <f t="shared" si="2"/>
        <v>1379</v>
      </c>
      <c r="G16" s="6">
        <f t="shared" si="2"/>
        <v>2115</v>
      </c>
      <c r="H16" s="6">
        <f t="shared" si="2"/>
        <v>4723</v>
      </c>
      <c r="I16" s="6">
        <f t="shared" si="2"/>
        <v>5652</v>
      </c>
      <c r="J16" s="6">
        <f t="shared" si="2"/>
        <v>29665</v>
      </c>
      <c r="K16" s="6">
        <f t="shared" si="2"/>
        <v>19472</v>
      </c>
      <c r="L16" s="6">
        <f t="shared" si="2"/>
        <v>13795</v>
      </c>
      <c r="M16" s="6">
        <f t="shared" si="2"/>
        <v>17242</v>
      </c>
      <c r="O16" s="6">
        <f t="shared" si="0"/>
        <v>97990</v>
      </c>
    </row>
    <row r="20" spans="2:15" ht="13.5" thickBot="1">
      <c r="B20" s="8" t="s">
        <v>142</v>
      </c>
      <c r="C20" s="8" t="s">
        <v>209</v>
      </c>
      <c r="D20" s="8" t="s">
        <v>210</v>
      </c>
      <c r="E20" s="8" t="s">
        <v>211</v>
      </c>
      <c r="F20" s="8" t="s">
        <v>212</v>
      </c>
      <c r="G20" s="8" t="s">
        <v>242</v>
      </c>
      <c r="H20" s="8" t="s">
        <v>262</v>
      </c>
      <c r="I20" s="21" t="s">
        <v>284</v>
      </c>
      <c r="J20" s="22" t="s">
        <v>285</v>
      </c>
      <c r="K20" s="22" t="s">
        <v>286</v>
      </c>
      <c r="L20" s="22" t="s">
        <v>287</v>
      </c>
      <c r="M20" s="28"/>
      <c r="O20" s="20" t="s">
        <v>283</v>
      </c>
    </row>
    <row r="21" spans="2:8" ht="12.75">
      <c r="B21" s="12"/>
      <c r="C21" s="12"/>
      <c r="D21" s="12"/>
      <c r="E21" s="12"/>
      <c r="F21" s="12"/>
      <c r="G21" s="12"/>
      <c r="H21" s="12"/>
    </row>
    <row r="23" spans="1:15" ht="12.75">
      <c r="A23" s="5" t="s">
        <v>256</v>
      </c>
      <c r="B23" s="5">
        <f>'Gaia Trust'!N254</f>
        <v>668</v>
      </c>
      <c r="C23" s="5">
        <f>'Gaia Trust'!O254</f>
        <v>65</v>
      </c>
      <c r="D23" s="5">
        <f>'Gaia Trust'!P254</f>
        <v>2786</v>
      </c>
      <c r="E23" s="5">
        <f>'Gaia Trust'!Q254</f>
        <v>2668</v>
      </c>
      <c r="F23" s="5">
        <f>'Gaia Trust'!R254</f>
        <v>613</v>
      </c>
      <c r="G23" s="5">
        <f>'Gaia Trust'!S254</f>
        <v>442</v>
      </c>
      <c r="H23" s="5">
        <f>'Gaia Trust'!T254</f>
        <v>624</v>
      </c>
      <c r="I23" s="5">
        <f>'Gaia Trust'!U254</f>
        <v>1037</v>
      </c>
      <c r="J23" s="5">
        <f>'Gaia Trust'!V254</f>
        <v>1260</v>
      </c>
      <c r="K23" s="5">
        <f>'Gaia Trust'!W254</f>
        <v>1402</v>
      </c>
      <c r="L23" s="5">
        <f>'Gaia Trust'!X254</f>
        <v>1323</v>
      </c>
      <c r="O23" s="6">
        <f>SUM(B23:N23)</f>
        <v>12888</v>
      </c>
    </row>
    <row r="24" spans="1:15" ht="12.75">
      <c r="A24" s="17" t="s">
        <v>280</v>
      </c>
      <c r="B24" s="5">
        <v>296</v>
      </c>
      <c r="C24" s="5">
        <v>355</v>
      </c>
      <c r="D24" s="5">
        <v>235</v>
      </c>
      <c r="E24" s="5">
        <v>425</v>
      </c>
      <c r="F24" s="5">
        <v>615</v>
      </c>
      <c r="G24" s="5">
        <v>410</v>
      </c>
      <c r="H24" s="5">
        <v>182</v>
      </c>
      <c r="I24" s="5">
        <v>179</v>
      </c>
      <c r="J24" s="5">
        <v>175</v>
      </c>
      <c r="K24" s="5">
        <v>167</v>
      </c>
      <c r="L24" s="5">
        <v>198</v>
      </c>
      <c r="O24" s="6">
        <f aca="true" t="shared" si="3" ref="O24:O31">SUM(B24:N24)</f>
        <v>3237</v>
      </c>
    </row>
    <row r="25" spans="1:15" ht="12.75">
      <c r="A25" s="10" t="s">
        <v>257</v>
      </c>
      <c r="B25" s="10">
        <f aca="true" t="shared" si="4" ref="B25:L25">SUM(B23:B24)</f>
        <v>964</v>
      </c>
      <c r="C25" s="10">
        <f t="shared" si="4"/>
        <v>420</v>
      </c>
      <c r="D25" s="10">
        <f t="shared" si="4"/>
        <v>3021</v>
      </c>
      <c r="E25" s="10">
        <f t="shared" si="4"/>
        <v>3093</v>
      </c>
      <c r="F25" s="10">
        <f t="shared" si="4"/>
        <v>1228</v>
      </c>
      <c r="G25" s="10">
        <f t="shared" si="4"/>
        <v>852</v>
      </c>
      <c r="H25" s="10">
        <f t="shared" si="4"/>
        <v>806</v>
      </c>
      <c r="I25" s="10">
        <f t="shared" si="4"/>
        <v>1216</v>
      </c>
      <c r="J25" s="10">
        <f t="shared" si="4"/>
        <v>1435</v>
      </c>
      <c r="K25" s="10">
        <f t="shared" si="4"/>
        <v>1569</v>
      </c>
      <c r="L25" s="10">
        <f t="shared" si="4"/>
        <v>1521</v>
      </c>
      <c r="O25" s="6">
        <f t="shared" si="3"/>
        <v>16125</v>
      </c>
    </row>
    <row r="26" ht="12.75">
      <c r="O26" s="6">
        <f t="shared" si="3"/>
        <v>0</v>
      </c>
    </row>
    <row r="27" spans="1:15" ht="12.75">
      <c r="A27" s="17" t="s">
        <v>279</v>
      </c>
      <c r="B27" s="5">
        <f>'Gaia Villages'!N10</f>
        <v>5213</v>
      </c>
      <c r="C27" s="5">
        <f>'Gaia Villages'!O10</f>
        <v>5060</v>
      </c>
      <c r="D27" s="5">
        <f>'Gaia Villages'!P10</f>
        <v>1281</v>
      </c>
      <c r="E27" s="5">
        <f>'Gaia Villages'!Q10</f>
        <v>0</v>
      </c>
      <c r="F27" s="5">
        <f>'Gaia Villages'!Q10</f>
        <v>0</v>
      </c>
      <c r="G27" s="5">
        <f>'Gaia Villages'!S10</f>
        <v>0</v>
      </c>
      <c r="H27" s="5">
        <f>'Gaia Villages'!T10</f>
        <v>0</v>
      </c>
      <c r="I27" s="5">
        <v>0</v>
      </c>
      <c r="J27" s="5">
        <v>0</v>
      </c>
      <c r="K27" s="5">
        <v>0</v>
      </c>
      <c r="L27" s="5">
        <v>0</v>
      </c>
      <c r="O27" s="6">
        <f t="shared" si="3"/>
        <v>11554</v>
      </c>
    </row>
    <row r="28" ht="12.75">
      <c r="O28" s="6">
        <f t="shared" si="3"/>
        <v>0</v>
      </c>
    </row>
    <row r="29" spans="1:15" ht="12.75">
      <c r="A29" s="17" t="s">
        <v>278</v>
      </c>
      <c r="B29" s="5">
        <v>6070</v>
      </c>
      <c r="C29" s="5">
        <v>6449</v>
      </c>
      <c r="D29" s="5">
        <v>9244</v>
      </c>
      <c r="E29" s="5">
        <v>4062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O29" s="6">
        <f t="shared" si="3"/>
        <v>25825</v>
      </c>
    </row>
    <row r="30" ht="12.75">
      <c r="O30" s="6">
        <f t="shared" si="3"/>
        <v>0</v>
      </c>
    </row>
    <row r="31" spans="1:15" ht="12.75">
      <c r="A31" s="6" t="s">
        <v>11</v>
      </c>
      <c r="B31" s="6">
        <f aca="true" t="shared" si="5" ref="B31:L31">+B25+B27+B29</f>
        <v>12247</v>
      </c>
      <c r="C31" s="6">
        <f t="shared" si="5"/>
        <v>11929</v>
      </c>
      <c r="D31" s="6">
        <f t="shared" si="5"/>
        <v>13546</v>
      </c>
      <c r="E31" s="6">
        <f t="shared" si="5"/>
        <v>7155</v>
      </c>
      <c r="F31" s="6">
        <f t="shared" si="5"/>
        <v>1228</v>
      </c>
      <c r="G31" s="6">
        <f t="shared" si="5"/>
        <v>852</v>
      </c>
      <c r="H31" s="6">
        <f t="shared" si="5"/>
        <v>806</v>
      </c>
      <c r="I31" s="6">
        <f t="shared" si="5"/>
        <v>1216</v>
      </c>
      <c r="J31" s="6">
        <f t="shared" si="5"/>
        <v>1435</v>
      </c>
      <c r="K31" s="6">
        <f t="shared" si="5"/>
        <v>1569</v>
      </c>
      <c r="L31" s="6">
        <f t="shared" si="5"/>
        <v>1521</v>
      </c>
      <c r="O31" s="6">
        <f t="shared" si="3"/>
        <v>53504</v>
      </c>
    </row>
    <row r="35" ht="12.75">
      <c r="B35" s="18" t="s">
        <v>281</v>
      </c>
    </row>
    <row r="36" ht="13.5" thickBot="1">
      <c r="B36" s="19" t="s">
        <v>282</v>
      </c>
    </row>
    <row r="37" ht="12.75">
      <c r="B37" s="18"/>
    </row>
    <row r="38" spans="1:2" ht="12.75">
      <c r="A38" s="5" t="s">
        <v>256</v>
      </c>
      <c r="B38" s="6">
        <f>+O8+O23</f>
        <v>19746</v>
      </c>
    </row>
    <row r="39" spans="1:2" ht="12.75">
      <c r="A39" s="17" t="s">
        <v>280</v>
      </c>
      <c r="B39" s="6">
        <f>+O9+O24</f>
        <v>7686</v>
      </c>
    </row>
    <row r="40" spans="1:2" ht="12.75">
      <c r="A40" s="10" t="s">
        <v>257</v>
      </c>
      <c r="B40" s="6">
        <f>+O10+O25</f>
        <v>27432</v>
      </c>
    </row>
    <row r="41" ht="12.75">
      <c r="B41" s="6"/>
    </row>
    <row r="42" spans="1:2" ht="12.75">
      <c r="A42" s="17" t="s">
        <v>279</v>
      </c>
      <c r="B42" s="6">
        <f>+O12+O27</f>
        <v>35706</v>
      </c>
    </row>
    <row r="43" ht="12.75">
      <c r="B43" s="6"/>
    </row>
    <row r="44" spans="1:2" ht="12.75">
      <c r="A44" s="17" t="s">
        <v>278</v>
      </c>
      <c r="B44" s="6">
        <f>+O14+O29</f>
        <v>88356</v>
      </c>
    </row>
    <row r="45" ht="12.75">
      <c r="B45" s="6"/>
    </row>
    <row r="46" spans="1:2" ht="12.75">
      <c r="A46" s="6" t="s">
        <v>11</v>
      </c>
      <c r="B46" s="6">
        <f>+O16+O31</f>
        <v>151494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4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140625" defaultRowHeight="12.75"/>
  <cols>
    <col min="1" max="1" width="25.8515625" style="0" customWidth="1"/>
    <col min="2" max="26" width="7.7109375" style="0" customWidth="1"/>
    <col min="27" max="27" width="7.7109375" style="1" customWidth="1"/>
  </cols>
  <sheetData>
    <row r="1" ht="12.75">
      <c r="A1" s="13" t="s">
        <v>259</v>
      </c>
    </row>
    <row r="3" spans="2:27" s="3" customFormat="1" ht="13.5" thickBot="1">
      <c r="B3" s="4" t="s">
        <v>130</v>
      </c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  <c r="L3" s="4" t="s">
        <v>140</v>
      </c>
      <c r="M3" s="4" t="s">
        <v>141</v>
      </c>
      <c r="N3" s="4" t="s">
        <v>142</v>
      </c>
      <c r="O3" s="4" t="s">
        <v>209</v>
      </c>
      <c r="P3" s="4" t="s">
        <v>210</v>
      </c>
      <c r="Q3" s="4" t="s">
        <v>211</v>
      </c>
      <c r="R3" s="4" t="s">
        <v>212</v>
      </c>
      <c r="S3" s="3" t="s">
        <v>242</v>
      </c>
      <c r="T3" s="3" t="s">
        <v>262</v>
      </c>
      <c r="U3" s="29" t="s">
        <v>284</v>
      </c>
      <c r="V3" s="29" t="s">
        <v>285</v>
      </c>
      <c r="W3" s="29" t="s">
        <v>286</v>
      </c>
      <c r="X3" s="29" t="s">
        <v>287</v>
      </c>
      <c r="Y3" s="29" t="s">
        <v>324</v>
      </c>
      <c r="Z3" s="29" t="s">
        <v>342</v>
      </c>
      <c r="AA3" s="2" t="s">
        <v>11</v>
      </c>
    </row>
    <row r="4" s="14" customFormat="1" ht="12.75">
      <c r="AA4" s="15"/>
    </row>
    <row r="5" spans="1:27" ht="12.75">
      <c r="A5" t="s">
        <v>1</v>
      </c>
      <c r="C5">
        <v>16</v>
      </c>
      <c r="AA5" s="1">
        <f>SUM(B5:Z5)</f>
        <v>16</v>
      </c>
    </row>
    <row r="6" spans="1:27" ht="12.75">
      <c r="A6" t="s">
        <v>2</v>
      </c>
      <c r="C6">
        <v>12</v>
      </c>
      <c r="E6">
        <v>50</v>
      </c>
      <c r="AA6" s="1">
        <f aca="true" t="shared" si="0" ref="AA6:AA69">SUM(B6:Z6)</f>
        <v>62</v>
      </c>
    </row>
    <row r="7" spans="1:27" ht="12.75">
      <c r="A7" t="s">
        <v>3</v>
      </c>
      <c r="E7">
        <v>30</v>
      </c>
      <c r="AA7" s="1">
        <f t="shared" si="0"/>
        <v>30</v>
      </c>
    </row>
    <row r="8" spans="1:27" ht="12.75">
      <c r="A8" t="s">
        <v>4</v>
      </c>
      <c r="E8">
        <v>40</v>
      </c>
      <c r="AA8" s="1">
        <f t="shared" si="0"/>
        <v>40</v>
      </c>
    </row>
    <row r="9" spans="1:27" ht="12.75">
      <c r="A9" t="s">
        <v>5</v>
      </c>
      <c r="E9">
        <v>20</v>
      </c>
      <c r="AA9" s="1">
        <f t="shared" si="0"/>
        <v>20</v>
      </c>
    </row>
    <row r="10" spans="1:27" ht="12.75">
      <c r="A10" t="s">
        <v>6</v>
      </c>
      <c r="E10">
        <v>63</v>
      </c>
      <c r="I10">
        <v>20</v>
      </c>
      <c r="AA10" s="1">
        <f t="shared" si="0"/>
        <v>83</v>
      </c>
    </row>
    <row r="11" spans="1:27" ht="12.75">
      <c r="A11" t="s">
        <v>7</v>
      </c>
      <c r="E11">
        <v>34</v>
      </c>
      <c r="AA11" s="1">
        <f t="shared" si="0"/>
        <v>34</v>
      </c>
    </row>
    <row r="12" spans="1:27" ht="12.75">
      <c r="A12" t="s">
        <v>8</v>
      </c>
      <c r="E12">
        <v>161</v>
      </c>
      <c r="AA12" s="1">
        <f t="shared" si="0"/>
        <v>161</v>
      </c>
    </row>
    <row r="13" spans="1:27" ht="12.75">
      <c r="A13" t="s">
        <v>9</v>
      </c>
      <c r="E13">
        <v>20</v>
      </c>
      <c r="AA13" s="1">
        <f t="shared" si="0"/>
        <v>20</v>
      </c>
    </row>
    <row r="14" spans="1:27" ht="12.75">
      <c r="A14" t="s">
        <v>10</v>
      </c>
      <c r="E14">
        <v>55</v>
      </c>
      <c r="AA14" s="1">
        <f t="shared" si="0"/>
        <v>55</v>
      </c>
    </row>
    <row r="15" spans="1:27" ht="12.75">
      <c r="A15" t="s">
        <v>23</v>
      </c>
      <c r="E15">
        <v>114</v>
      </c>
      <c r="F15">
        <v>108</v>
      </c>
      <c r="AA15" s="1">
        <f t="shared" si="0"/>
        <v>222</v>
      </c>
    </row>
    <row r="16" spans="1:27" ht="12.75">
      <c r="A16" t="s">
        <v>22</v>
      </c>
      <c r="F16">
        <v>212</v>
      </c>
      <c r="AA16" s="1">
        <f t="shared" si="0"/>
        <v>212</v>
      </c>
    </row>
    <row r="17" spans="1:27" ht="12.75">
      <c r="A17" t="s">
        <v>12</v>
      </c>
      <c r="F17">
        <v>250</v>
      </c>
      <c r="AA17" s="1">
        <f t="shared" si="0"/>
        <v>250</v>
      </c>
    </row>
    <row r="18" spans="1:27" ht="12.75">
      <c r="A18" t="s">
        <v>13</v>
      </c>
      <c r="F18">
        <v>52</v>
      </c>
      <c r="AA18" s="1">
        <f t="shared" si="0"/>
        <v>52</v>
      </c>
    </row>
    <row r="19" spans="1:27" ht="12.75">
      <c r="A19" t="s">
        <v>14</v>
      </c>
      <c r="F19">
        <v>8</v>
      </c>
      <c r="AA19" s="1">
        <f t="shared" si="0"/>
        <v>8</v>
      </c>
    </row>
    <row r="20" spans="1:27" ht="12.75">
      <c r="A20" t="s">
        <v>15</v>
      </c>
      <c r="F20">
        <v>10</v>
      </c>
      <c r="AA20" s="1">
        <f t="shared" si="0"/>
        <v>10</v>
      </c>
    </row>
    <row r="21" spans="1:27" ht="12.75">
      <c r="A21" t="s">
        <v>16</v>
      </c>
      <c r="F21">
        <v>10</v>
      </c>
      <c r="AA21" s="1">
        <f t="shared" si="0"/>
        <v>10</v>
      </c>
    </row>
    <row r="22" spans="1:27" ht="12.75">
      <c r="A22" t="s">
        <v>17</v>
      </c>
      <c r="F22">
        <v>25</v>
      </c>
      <c r="AA22" s="1">
        <f t="shared" si="0"/>
        <v>25</v>
      </c>
    </row>
    <row r="23" spans="1:27" ht="12.75">
      <c r="A23" t="s">
        <v>18</v>
      </c>
      <c r="F23">
        <v>6</v>
      </c>
      <c r="AA23" s="1">
        <f t="shared" si="0"/>
        <v>6</v>
      </c>
    </row>
    <row r="24" spans="1:27" ht="12.75">
      <c r="A24" t="s">
        <v>19</v>
      </c>
      <c r="F24">
        <v>25</v>
      </c>
      <c r="AA24" s="1">
        <f t="shared" si="0"/>
        <v>25</v>
      </c>
    </row>
    <row r="25" spans="1:27" ht="12.75">
      <c r="A25" t="s">
        <v>20</v>
      </c>
      <c r="G25">
        <v>50</v>
      </c>
      <c r="AA25" s="1">
        <f t="shared" si="0"/>
        <v>50</v>
      </c>
    </row>
    <row r="26" spans="1:27" ht="12.75">
      <c r="A26" t="s">
        <v>21</v>
      </c>
      <c r="G26">
        <v>8</v>
      </c>
      <c r="AA26" s="1">
        <f t="shared" si="0"/>
        <v>8</v>
      </c>
    </row>
    <row r="27" spans="1:27" ht="12.75">
      <c r="A27" t="s">
        <v>24</v>
      </c>
      <c r="G27">
        <v>75</v>
      </c>
      <c r="H27">
        <v>45</v>
      </c>
      <c r="J27">
        <v>50</v>
      </c>
      <c r="L27">
        <v>10</v>
      </c>
      <c r="AA27" s="1">
        <f t="shared" si="0"/>
        <v>180</v>
      </c>
    </row>
    <row r="28" spans="1:27" ht="12.75">
      <c r="A28" t="s">
        <v>25</v>
      </c>
      <c r="G28">
        <v>10</v>
      </c>
      <c r="AA28" s="1">
        <f t="shared" si="0"/>
        <v>10</v>
      </c>
    </row>
    <row r="29" spans="1:27" ht="12.75">
      <c r="A29" t="s">
        <v>26</v>
      </c>
      <c r="G29">
        <v>84</v>
      </c>
      <c r="AA29" s="1">
        <f t="shared" si="0"/>
        <v>84</v>
      </c>
    </row>
    <row r="30" spans="1:27" ht="12.75">
      <c r="A30" t="s">
        <v>27</v>
      </c>
      <c r="G30">
        <v>25</v>
      </c>
      <c r="AA30" s="1">
        <f t="shared" si="0"/>
        <v>25</v>
      </c>
    </row>
    <row r="31" spans="1:27" ht="12.75">
      <c r="A31" t="s">
        <v>28</v>
      </c>
      <c r="G31">
        <v>20</v>
      </c>
      <c r="H31">
        <f>25+9</f>
        <v>34</v>
      </c>
      <c r="R31">
        <v>40</v>
      </c>
      <c r="V31">
        <v>15</v>
      </c>
      <c r="Y31">
        <v>25</v>
      </c>
      <c r="AA31" s="1">
        <f t="shared" si="0"/>
        <v>134</v>
      </c>
    </row>
    <row r="32" spans="1:27" ht="12.75">
      <c r="A32" t="s">
        <v>29</v>
      </c>
      <c r="G32">
        <v>127</v>
      </c>
      <c r="H32">
        <v>110</v>
      </c>
      <c r="J32">
        <v>50</v>
      </c>
      <c r="AA32" s="1">
        <f t="shared" si="0"/>
        <v>287</v>
      </c>
    </row>
    <row r="33" spans="1:27" ht="12.75">
      <c r="A33" t="s">
        <v>30</v>
      </c>
      <c r="G33">
        <v>279</v>
      </c>
      <c r="AA33" s="1">
        <f t="shared" si="0"/>
        <v>279</v>
      </c>
    </row>
    <row r="34" spans="1:27" ht="12.75">
      <c r="A34" t="s">
        <v>31</v>
      </c>
      <c r="G34">
        <v>85</v>
      </c>
      <c r="AA34" s="1">
        <f t="shared" si="0"/>
        <v>85</v>
      </c>
    </row>
    <row r="35" spans="1:27" ht="12.75">
      <c r="A35" t="s">
        <v>32</v>
      </c>
      <c r="G35">
        <v>237</v>
      </c>
      <c r="AA35" s="1">
        <f t="shared" si="0"/>
        <v>237</v>
      </c>
    </row>
    <row r="36" spans="1:27" ht="12.75">
      <c r="A36" t="s">
        <v>33</v>
      </c>
      <c r="H36">
        <v>7</v>
      </c>
      <c r="AA36" s="1">
        <f t="shared" si="0"/>
        <v>7</v>
      </c>
    </row>
    <row r="37" spans="1:27" ht="12.75">
      <c r="A37" t="s">
        <v>34</v>
      </c>
      <c r="H37">
        <v>19</v>
      </c>
      <c r="AA37" s="1">
        <f t="shared" si="0"/>
        <v>19</v>
      </c>
    </row>
    <row r="38" spans="1:27" ht="12.75">
      <c r="A38" t="s">
        <v>35</v>
      </c>
      <c r="H38">
        <v>33</v>
      </c>
      <c r="AA38" s="1">
        <f t="shared" si="0"/>
        <v>33</v>
      </c>
    </row>
    <row r="39" spans="1:27" ht="12.75">
      <c r="A39" t="s">
        <v>36</v>
      </c>
      <c r="H39">
        <v>33</v>
      </c>
      <c r="AA39" s="1">
        <f t="shared" si="0"/>
        <v>33</v>
      </c>
    </row>
    <row r="40" spans="1:27" ht="12.75">
      <c r="A40" t="s">
        <v>37</v>
      </c>
      <c r="H40">
        <v>49</v>
      </c>
      <c r="AA40" s="1">
        <f t="shared" si="0"/>
        <v>49</v>
      </c>
    </row>
    <row r="41" spans="1:27" ht="12.75">
      <c r="A41" t="s">
        <v>38</v>
      </c>
      <c r="H41">
        <v>50</v>
      </c>
      <c r="AA41" s="1">
        <f t="shared" si="0"/>
        <v>50</v>
      </c>
    </row>
    <row r="42" spans="1:27" ht="12.75">
      <c r="A42" t="s">
        <v>39</v>
      </c>
      <c r="H42">
        <v>25</v>
      </c>
      <c r="AA42" s="1">
        <f t="shared" si="0"/>
        <v>25</v>
      </c>
    </row>
    <row r="43" spans="1:27" ht="12.75">
      <c r="A43" t="s">
        <v>40</v>
      </c>
      <c r="H43">
        <v>50</v>
      </c>
      <c r="AA43" s="1">
        <f t="shared" si="0"/>
        <v>50</v>
      </c>
    </row>
    <row r="44" spans="1:27" ht="12.75">
      <c r="A44" t="s">
        <v>41</v>
      </c>
      <c r="H44">
        <v>50</v>
      </c>
      <c r="M44">
        <v>5</v>
      </c>
      <c r="AA44" s="1">
        <f t="shared" si="0"/>
        <v>55</v>
      </c>
    </row>
    <row r="45" spans="1:27" ht="12.75">
      <c r="A45" t="s">
        <v>42</v>
      </c>
      <c r="H45">
        <v>150</v>
      </c>
      <c r="AA45" s="1">
        <f t="shared" si="0"/>
        <v>150</v>
      </c>
    </row>
    <row r="46" spans="1:27" ht="12.75">
      <c r="A46" t="s">
        <v>43</v>
      </c>
      <c r="H46">
        <v>6</v>
      </c>
      <c r="AA46" s="1">
        <f t="shared" si="0"/>
        <v>6</v>
      </c>
    </row>
    <row r="47" spans="1:27" ht="12.75">
      <c r="A47" t="s">
        <v>44</v>
      </c>
      <c r="H47">
        <f>147+49</f>
        <v>196</v>
      </c>
      <c r="AA47" s="1">
        <f t="shared" si="0"/>
        <v>196</v>
      </c>
    </row>
    <row r="48" spans="1:27" ht="12.75">
      <c r="A48" t="s">
        <v>45</v>
      </c>
      <c r="H48">
        <v>29</v>
      </c>
      <c r="AA48" s="1">
        <f t="shared" si="0"/>
        <v>29</v>
      </c>
    </row>
    <row r="49" spans="1:27" ht="12.75">
      <c r="A49" t="s">
        <v>46</v>
      </c>
      <c r="H49">
        <v>28</v>
      </c>
      <c r="AA49" s="1">
        <f t="shared" si="0"/>
        <v>28</v>
      </c>
    </row>
    <row r="50" spans="1:27" ht="12.75">
      <c r="A50" t="s">
        <v>47</v>
      </c>
      <c r="H50">
        <v>17</v>
      </c>
      <c r="AA50" s="1">
        <f t="shared" si="0"/>
        <v>17</v>
      </c>
    </row>
    <row r="51" spans="1:27" ht="12.75">
      <c r="A51" t="s">
        <v>49</v>
      </c>
      <c r="I51">
        <v>239</v>
      </c>
      <c r="AA51" s="1">
        <f t="shared" si="0"/>
        <v>239</v>
      </c>
    </row>
    <row r="52" spans="1:27" ht="12.75">
      <c r="A52" t="s">
        <v>50</v>
      </c>
      <c r="I52">
        <v>50</v>
      </c>
      <c r="AA52" s="1">
        <f t="shared" si="0"/>
        <v>50</v>
      </c>
    </row>
    <row r="53" spans="1:27" ht="12.75">
      <c r="A53" t="s">
        <v>51</v>
      </c>
      <c r="I53">
        <v>1</v>
      </c>
      <c r="AA53" s="1">
        <f t="shared" si="0"/>
        <v>1</v>
      </c>
    </row>
    <row r="54" spans="1:27" ht="12.75">
      <c r="A54" t="s">
        <v>52</v>
      </c>
      <c r="I54">
        <v>9</v>
      </c>
      <c r="AA54" s="1">
        <f t="shared" si="0"/>
        <v>9</v>
      </c>
    </row>
    <row r="55" spans="1:27" ht="12.75">
      <c r="A55" t="s">
        <v>53</v>
      </c>
      <c r="I55">
        <v>13</v>
      </c>
      <c r="AA55" s="1">
        <f t="shared" si="0"/>
        <v>13</v>
      </c>
    </row>
    <row r="56" spans="1:27" ht="12.75">
      <c r="A56" t="s">
        <v>54</v>
      </c>
      <c r="I56">
        <v>20</v>
      </c>
      <c r="AA56" s="1">
        <f t="shared" si="0"/>
        <v>20</v>
      </c>
    </row>
    <row r="57" spans="1:27" ht="12.75">
      <c r="A57" t="s">
        <v>55</v>
      </c>
      <c r="I57">
        <v>30</v>
      </c>
      <c r="J57">
        <v>5</v>
      </c>
      <c r="AA57" s="1">
        <f t="shared" si="0"/>
        <v>35</v>
      </c>
    </row>
    <row r="58" spans="1:27" ht="12.75">
      <c r="A58" t="s">
        <v>56</v>
      </c>
      <c r="I58">
        <v>6</v>
      </c>
      <c r="AA58" s="1">
        <f t="shared" si="0"/>
        <v>6</v>
      </c>
    </row>
    <row r="59" spans="1:27" ht="12.75">
      <c r="A59" t="s">
        <v>48</v>
      </c>
      <c r="I59">
        <v>15</v>
      </c>
      <c r="AA59" s="1">
        <f t="shared" si="0"/>
        <v>15</v>
      </c>
    </row>
    <row r="60" spans="1:27" ht="12.75">
      <c r="A60" s="30" t="s">
        <v>300</v>
      </c>
      <c r="I60">
        <v>40</v>
      </c>
      <c r="J60">
        <v>28</v>
      </c>
      <c r="K60">
        <v>225</v>
      </c>
      <c r="L60">
        <v>13</v>
      </c>
      <c r="M60">
        <v>26</v>
      </c>
      <c r="N60">
        <v>-19</v>
      </c>
      <c r="AA60" s="1">
        <f t="shared" si="0"/>
        <v>313</v>
      </c>
    </row>
    <row r="61" spans="1:27" ht="12.75">
      <c r="A61" t="s">
        <v>57</v>
      </c>
      <c r="I61">
        <v>5</v>
      </c>
      <c r="AA61" s="1">
        <f t="shared" si="0"/>
        <v>5</v>
      </c>
    </row>
    <row r="62" spans="1:27" ht="12.75">
      <c r="A62" t="s">
        <v>58</v>
      </c>
      <c r="I62">
        <v>5</v>
      </c>
      <c r="AA62" s="1">
        <f t="shared" si="0"/>
        <v>5</v>
      </c>
    </row>
    <row r="63" spans="1:27" ht="12.75">
      <c r="A63" t="s">
        <v>59</v>
      </c>
      <c r="I63">
        <v>8</v>
      </c>
      <c r="AA63" s="1">
        <f t="shared" si="0"/>
        <v>8</v>
      </c>
    </row>
    <row r="64" spans="1:27" ht="12.75">
      <c r="A64" t="s">
        <v>60</v>
      </c>
      <c r="I64">
        <v>30</v>
      </c>
      <c r="AA64" s="1">
        <f t="shared" si="0"/>
        <v>30</v>
      </c>
    </row>
    <row r="65" spans="1:27" ht="12.75">
      <c r="A65" t="s">
        <v>61</v>
      </c>
      <c r="I65">
        <v>5</v>
      </c>
      <c r="AA65" s="1">
        <f t="shared" si="0"/>
        <v>5</v>
      </c>
    </row>
    <row r="66" spans="1:27" ht="12.75">
      <c r="A66" t="s">
        <v>62</v>
      </c>
      <c r="I66">
        <v>35</v>
      </c>
      <c r="AA66" s="1">
        <f t="shared" si="0"/>
        <v>35</v>
      </c>
    </row>
    <row r="67" spans="1:27" ht="12.75">
      <c r="A67" t="s">
        <v>63</v>
      </c>
      <c r="I67">
        <v>25</v>
      </c>
      <c r="AA67" s="1">
        <f t="shared" si="0"/>
        <v>25</v>
      </c>
    </row>
    <row r="68" spans="1:27" ht="12.75">
      <c r="A68" t="s">
        <v>64</v>
      </c>
      <c r="I68">
        <v>20</v>
      </c>
      <c r="J68">
        <v>271</v>
      </c>
      <c r="AA68" s="1">
        <f t="shared" si="0"/>
        <v>291</v>
      </c>
    </row>
    <row r="69" spans="1:27" ht="12.75">
      <c r="A69" t="s">
        <v>65</v>
      </c>
      <c r="I69">
        <v>50</v>
      </c>
      <c r="AA69" s="1">
        <f t="shared" si="0"/>
        <v>50</v>
      </c>
    </row>
    <row r="70" spans="1:27" ht="12.75">
      <c r="A70" t="s">
        <v>66</v>
      </c>
      <c r="I70">
        <v>100</v>
      </c>
      <c r="J70">
        <v>40</v>
      </c>
      <c r="AA70" s="1">
        <f aca="true" t="shared" si="1" ref="AA70:AA133">SUM(B70:Z70)</f>
        <v>140</v>
      </c>
    </row>
    <row r="71" spans="1:27" ht="12.75">
      <c r="A71" t="s">
        <v>67</v>
      </c>
      <c r="I71">
        <v>18</v>
      </c>
      <c r="AA71" s="1">
        <f t="shared" si="1"/>
        <v>18</v>
      </c>
    </row>
    <row r="72" spans="1:27" ht="12.75">
      <c r="A72" t="s">
        <v>68</v>
      </c>
      <c r="I72">
        <v>50</v>
      </c>
      <c r="AA72" s="1">
        <f t="shared" si="1"/>
        <v>50</v>
      </c>
    </row>
    <row r="73" spans="1:27" ht="12.75">
      <c r="A73" t="s">
        <v>69</v>
      </c>
      <c r="I73">
        <v>2</v>
      </c>
      <c r="AA73" s="1">
        <f t="shared" si="1"/>
        <v>2</v>
      </c>
    </row>
    <row r="74" spans="1:27" ht="12.75">
      <c r="A74" t="s">
        <v>70</v>
      </c>
      <c r="I74">
        <v>75</v>
      </c>
      <c r="AA74" s="1">
        <f t="shared" si="1"/>
        <v>75</v>
      </c>
    </row>
    <row r="75" spans="1:27" ht="12.75">
      <c r="A75" t="s">
        <v>71</v>
      </c>
      <c r="J75">
        <v>4</v>
      </c>
      <c r="AA75" s="1">
        <f t="shared" si="1"/>
        <v>4</v>
      </c>
    </row>
    <row r="76" spans="1:27" ht="12.75">
      <c r="A76" t="s">
        <v>72</v>
      </c>
      <c r="J76">
        <v>10</v>
      </c>
      <c r="AA76" s="1">
        <f t="shared" si="1"/>
        <v>10</v>
      </c>
    </row>
    <row r="77" spans="1:27" ht="12.75">
      <c r="A77" t="s">
        <v>73</v>
      </c>
      <c r="J77">
        <v>29</v>
      </c>
      <c r="AA77" s="1">
        <f t="shared" si="1"/>
        <v>29</v>
      </c>
    </row>
    <row r="78" spans="1:27" ht="12.75">
      <c r="A78" t="s">
        <v>74</v>
      </c>
      <c r="J78">
        <v>15</v>
      </c>
      <c r="AA78" s="1">
        <f t="shared" si="1"/>
        <v>15</v>
      </c>
    </row>
    <row r="79" spans="1:27" ht="12.75">
      <c r="A79" t="s">
        <v>75</v>
      </c>
      <c r="J79">
        <v>25</v>
      </c>
      <c r="AA79" s="1">
        <f t="shared" si="1"/>
        <v>25</v>
      </c>
    </row>
    <row r="80" spans="1:27" ht="12.75">
      <c r="A80" t="s">
        <v>76</v>
      </c>
      <c r="J80">
        <v>10</v>
      </c>
      <c r="AA80" s="1">
        <f t="shared" si="1"/>
        <v>10</v>
      </c>
    </row>
    <row r="81" spans="1:27" ht="12.75">
      <c r="A81" t="s">
        <v>77</v>
      </c>
      <c r="J81">
        <v>30</v>
      </c>
      <c r="AA81" s="1">
        <f t="shared" si="1"/>
        <v>30</v>
      </c>
    </row>
    <row r="82" spans="1:27" ht="12.75">
      <c r="A82" t="s">
        <v>78</v>
      </c>
      <c r="J82">
        <v>28</v>
      </c>
      <c r="AA82" s="1">
        <f t="shared" si="1"/>
        <v>28</v>
      </c>
    </row>
    <row r="83" spans="1:27" ht="12.75">
      <c r="A83" t="s">
        <v>79</v>
      </c>
      <c r="J83">
        <v>4</v>
      </c>
      <c r="Z83">
        <v>10</v>
      </c>
      <c r="AA83" s="1">
        <f t="shared" si="1"/>
        <v>14</v>
      </c>
    </row>
    <row r="84" spans="1:27" ht="12.75">
      <c r="A84" t="s">
        <v>80</v>
      </c>
      <c r="J84">
        <v>125</v>
      </c>
      <c r="AA84" s="1">
        <f t="shared" si="1"/>
        <v>125</v>
      </c>
    </row>
    <row r="85" spans="1:27" ht="12.75">
      <c r="A85" t="s">
        <v>81</v>
      </c>
      <c r="J85">
        <v>100</v>
      </c>
      <c r="AA85" s="1">
        <f t="shared" si="1"/>
        <v>100</v>
      </c>
    </row>
    <row r="86" spans="1:27" ht="12.75">
      <c r="A86" t="s">
        <v>82</v>
      </c>
      <c r="J86">
        <v>4</v>
      </c>
      <c r="AA86" s="1">
        <f t="shared" si="1"/>
        <v>4</v>
      </c>
    </row>
    <row r="87" spans="1:27" ht="12.75">
      <c r="A87" t="s">
        <v>83</v>
      </c>
      <c r="J87">
        <v>1</v>
      </c>
      <c r="AA87" s="1">
        <f t="shared" si="1"/>
        <v>1</v>
      </c>
    </row>
    <row r="88" spans="1:27" ht="12.75">
      <c r="A88" t="s">
        <v>84</v>
      </c>
      <c r="J88">
        <v>18</v>
      </c>
      <c r="AA88" s="1">
        <f t="shared" si="1"/>
        <v>18</v>
      </c>
    </row>
    <row r="89" spans="1:27" ht="12.75">
      <c r="A89" t="s">
        <v>85</v>
      </c>
      <c r="J89">
        <v>19</v>
      </c>
      <c r="AA89" s="1">
        <f t="shared" si="1"/>
        <v>19</v>
      </c>
    </row>
    <row r="90" spans="1:27" ht="12.75">
      <c r="A90" t="s">
        <v>86</v>
      </c>
      <c r="J90">
        <v>36</v>
      </c>
      <c r="AA90" s="1">
        <f t="shared" si="1"/>
        <v>36</v>
      </c>
    </row>
    <row r="91" spans="1:27" ht="12.75">
      <c r="A91" t="s">
        <v>87</v>
      </c>
      <c r="J91">
        <v>30</v>
      </c>
      <c r="AA91" s="1">
        <f t="shared" si="1"/>
        <v>30</v>
      </c>
    </row>
    <row r="92" spans="1:27" ht="12.75">
      <c r="A92" t="s">
        <v>88</v>
      </c>
      <c r="J92">
        <v>19</v>
      </c>
      <c r="AA92" s="1">
        <f t="shared" si="1"/>
        <v>19</v>
      </c>
    </row>
    <row r="93" spans="1:27" ht="12.75">
      <c r="A93" t="s">
        <v>89</v>
      </c>
      <c r="J93">
        <v>50</v>
      </c>
      <c r="AA93" s="1">
        <f t="shared" si="1"/>
        <v>50</v>
      </c>
    </row>
    <row r="94" spans="1:27" ht="12.75">
      <c r="A94" t="s">
        <v>90</v>
      </c>
      <c r="K94">
        <v>100</v>
      </c>
      <c r="AA94" s="1">
        <f t="shared" si="1"/>
        <v>100</v>
      </c>
    </row>
    <row r="95" spans="1:27" ht="12.75">
      <c r="A95" t="s">
        <v>91</v>
      </c>
      <c r="K95">
        <v>23</v>
      </c>
      <c r="AA95" s="1">
        <f t="shared" si="1"/>
        <v>23</v>
      </c>
    </row>
    <row r="96" spans="1:27" ht="12.75">
      <c r="A96" t="s">
        <v>92</v>
      </c>
      <c r="K96">
        <v>32</v>
      </c>
      <c r="M96">
        <v>4</v>
      </c>
      <c r="AA96" s="1">
        <f t="shared" si="1"/>
        <v>36</v>
      </c>
    </row>
    <row r="97" spans="1:27" ht="12.75">
      <c r="A97" t="s">
        <v>93</v>
      </c>
      <c r="K97">
        <v>30</v>
      </c>
      <c r="AA97" s="1">
        <f t="shared" si="1"/>
        <v>30</v>
      </c>
    </row>
    <row r="98" spans="1:27" ht="12.75">
      <c r="A98" t="s">
        <v>94</v>
      </c>
      <c r="K98">
        <v>20</v>
      </c>
      <c r="AA98" s="1">
        <f t="shared" si="1"/>
        <v>20</v>
      </c>
    </row>
    <row r="99" spans="1:27" ht="12.75">
      <c r="A99" t="s">
        <v>95</v>
      </c>
      <c r="K99">
        <v>6</v>
      </c>
      <c r="AA99" s="1">
        <f t="shared" si="1"/>
        <v>6</v>
      </c>
    </row>
    <row r="100" spans="1:27" ht="12.75">
      <c r="A100" t="s">
        <v>96</v>
      </c>
      <c r="K100">
        <v>20</v>
      </c>
      <c r="AA100" s="1">
        <f t="shared" si="1"/>
        <v>20</v>
      </c>
    </row>
    <row r="101" spans="1:27" ht="12.75">
      <c r="A101" t="s">
        <v>97</v>
      </c>
      <c r="K101">
        <v>10</v>
      </c>
      <c r="AA101" s="1">
        <f t="shared" si="1"/>
        <v>10</v>
      </c>
    </row>
    <row r="102" spans="1:27" ht="12.75">
      <c r="A102" t="s">
        <v>98</v>
      </c>
      <c r="K102">
        <v>3</v>
      </c>
      <c r="L102">
        <v>5</v>
      </c>
      <c r="AA102" s="1">
        <f t="shared" si="1"/>
        <v>8</v>
      </c>
    </row>
    <row r="103" spans="1:27" ht="12.75">
      <c r="A103" t="s">
        <v>99</v>
      </c>
      <c r="K103">
        <v>33</v>
      </c>
      <c r="L103">
        <v>21</v>
      </c>
      <c r="M103">
        <v>21</v>
      </c>
      <c r="N103">
        <v>53</v>
      </c>
      <c r="AA103" s="1">
        <f t="shared" si="1"/>
        <v>128</v>
      </c>
    </row>
    <row r="104" spans="1:27" ht="12.75">
      <c r="A104" t="s">
        <v>100</v>
      </c>
      <c r="K104">
        <v>1</v>
      </c>
      <c r="R104">
        <v>1</v>
      </c>
      <c r="AA104" s="1">
        <f t="shared" si="1"/>
        <v>2</v>
      </c>
    </row>
    <row r="105" spans="1:27" ht="12.75">
      <c r="A105" t="s">
        <v>101</v>
      </c>
      <c r="K105">
        <v>135</v>
      </c>
      <c r="L105">
        <v>6</v>
      </c>
      <c r="AA105" s="1">
        <f t="shared" si="1"/>
        <v>141</v>
      </c>
    </row>
    <row r="106" spans="1:27" ht="12.75">
      <c r="A106" t="s">
        <v>102</v>
      </c>
      <c r="K106">
        <v>-23</v>
      </c>
      <c r="L106">
        <v>-38</v>
      </c>
      <c r="AA106" s="1">
        <f t="shared" si="1"/>
        <v>-61</v>
      </c>
    </row>
    <row r="107" spans="1:27" ht="12.75">
      <c r="A107" t="s">
        <v>103</v>
      </c>
      <c r="L107">
        <v>27</v>
      </c>
      <c r="AA107" s="1">
        <f t="shared" si="1"/>
        <v>27</v>
      </c>
    </row>
    <row r="108" spans="1:27" ht="12.75">
      <c r="A108" t="s">
        <v>104</v>
      </c>
      <c r="L108">
        <v>4</v>
      </c>
      <c r="AA108" s="1">
        <f t="shared" si="1"/>
        <v>4</v>
      </c>
    </row>
    <row r="109" spans="1:27" ht="12.75">
      <c r="A109" t="s">
        <v>105</v>
      </c>
      <c r="L109">
        <v>3</v>
      </c>
      <c r="AA109" s="1">
        <f t="shared" si="1"/>
        <v>3</v>
      </c>
    </row>
    <row r="110" spans="1:27" ht="12.75">
      <c r="A110" t="s">
        <v>106</v>
      </c>
      <c r="L110">
        <v>11</v>
      </c>
      <c r="AA110" s="1">
        <f t="shared" si="1"/>
        <v>11</v>
      </c>
    </row>
    <row r="111" spans="1:27" ht="12.75">
      <c r="A111" t="s">
        <v>107</v>
      </c>
      <c r="L111">
        <v>40</v>
      </c>
      <c r="AA111" s="1">
        <f t="shared" si="1"/>
        <v>40</v>
      </c>
    </row>
    <row r="112" spans="1:27" ht="12.75">
      <c r="A112" t="s">
        <v>108</v>
      </c>
      <c r="L112">
        <v>500</v>
      </c>
      <c r="AA112" s="1">
        <f t="shared" si="1"/>
        <v>500</v>
      </c>
    </row>
    <row r="113" spans="1:27" ht="12.75">
      <c r="A113" t="s">
        <v>109</v>
      </c>
      <c r="L113">
        <v>183</v>
      </c>
      <c r="AA113" s="1">
        <f t="shared" si="1"/>
        <v>183</v>
      </c>
    </row>
    <row r="114" spans="1:27" ht="12.75">
      <c r="A114" t="s">
        <v>110</v>
      </c>
      <c r="L114">
        <v>33</v>
      </c>
      <c r="AA114" s="1">
        <f t="shared" si="1"/>
        <v>33</v>
      </c>
    </row>
    <row r="115" spans="1:27" ht="12.75">
      <c r="A115" t="s">
        <v>111</v>
      </c>
      <c r="M115">
        <v>5</v>
      </c>
      <c r="AA115" s="1">
        <f t="shared" si="1"/>
        <v>5</v>
      </c>
    </row>
    <row r="116" spans="1:27" ht="12.75">
      <c r="A116" t="s">
        <v>112</v>
      </c>
      <c r="M116">
        <v>64</v>
      </c>
      <c r="AA116" s="1">
        <f t="shared" si="1"/>
        <v>64</v>
      </c>
    </row>
    <row r="117" spans="1:27" ht="12.75">
      <c r="A117" t="s">
        <v>113</v>
      </c>
      <c r="M117">
        <v>5</v>
      </c>
      <c r="AA117" s="1">
        <f t="shared" si="1"/>
        <v>5</v>
      </c>
    </row>
    <row r="118" spans="1:27" ht="12.75">
      <c r="A118" t="s">
        <v>114</v>
      </c>
      <c r="M118">
        <v>1</v>
      </c>
      <c r="AA118" s="1">
        <f t="shared" si="1"/>
        <v>1</v>
      </c>
    </row>
    <row r="119" spans="1:27" ht="12.75">
      <c r="A119" t="s">
        <v>115</v>
      </c>
      <c r="M119">
        <v>28</v>
      </c>
      <c r="AA119" s="1">
        <f t="shared" si="1"/>
        <v>28</v>
      </c>
    </row>
    <row r="120" spans="1:27" ht="12.75">
      <c r="A120" t="s">
        <v>116</v>
      </c>
      <c r="M120">
        <v>5</v>
      </c>
      <c r="AA120" s="1">
        <f t="shared" si="1"/>
        <v>5</v>
      </c>
    </row>
    <row r="121" spans="1:27" ht="12.75">
      <c r="A121" t="s">
        <v>117</v>
      </c>
      <c r="M121">
        <v>10</v>
      </c>
      <c r="N121">
        <v>10</v>
      </c>
      <c r="AA121" s="1">
        <f t="shared" si="1"/>
        <v>20</v>
      </c>
    </row>
    <row r="122" spans="1:27" ht="12.75">
      <c r="A122" t="s">
        <v>118</v>
      </c>
      <c r="M122">
        <v>19</v>
      </c>
      <c r="AA122" s="1">
        <f t="shared" si="1"/>
        <v>19</v>
      </c>
    </row>
    <row r="123" spans="1:27" ht="12.75">
      <c r="A123" t="s">
        <v>119</v>
      </c>
      <c r="M123">
        <v>108</v>
      </c>
      <c r="AA123" s="1">
        <f t="shared" si="1"/>
        <v>108</v>
      </c>
    </row>
    <row r="124" spans="1:27" ht="12.75">
      <c r="A124" t="s">
        <v>120</v>
      </c>
      <c r="N124">
        <v>7</v>
      </c>
      <c r="AA124" s="1">
        <f t="shared" si="1"/>
        <v>7</v>
      </c>
    </row>
    <row r="125" spans="1:27" ht="12.75">
      <c r="A125" t="s">
        <v>121</v>
      </c>
      <c r="N125">
        <v>20</v>
      </c>
      <c r="AA125" s="1">
        <f t="shared" si="1"/>
        <v>20</v>
      </c>
    </row>
    <row r="126" spans="1:27" ht="12.75">
      <c r="A126" t="s">
        <v>122</v>
      </c>
      <c r="N126">
        <v>10</v>
      </c>
      <c r="AA126" s="1">
        <f t="shared" si="1"/>
        <v>10</v>
      </c>
    </row>
    <row r="127" spans="1:27" ht="12.75">
      <c r="A127" t="s">
        <v>123</v>
      </c>
      <c r="N127">
        <v>17</v>
      </c>
      <c r="AA127" s="1">
        <f t="shared" si="1"/>
        <v>17</v>
      </c>
    </row>
    <row r="128" spans="1:27" ht="12.75">
      <c r="A128" t="s">
        <v>124</v>
      </c>
      <c r="N128">
        <v>260</v>
      </c>
      <c r="V128">
        <v>82</v>
      </c>
      <c r="W128">
        <v>58</v>
      </c>
      <c r="AA128" s="1">
        <f t="shared" si="1"/>
        <v>400</v>
      </c>
    </row>
    <row r="129" spans="1:27" ht="12.75">
      <c r="A129" t="s">
        <v>125</v>
      </c>
      <c r="N129">
        <v>5</v>
      </c>
      <c r="AA129" s="1">
        <f t="shared" si="1"/>
        <v>5</v>
      </c>
    </row>
    <row r="130" spans="1:27" ht="12.75">
      <c r="A130" t="s">
        <v>126</v>
      </c>
      <c r="N130">
        <v>5</v>
      </c>
      <c r="AA130" s="1">
        <f t="shared" si="1"/>
        <v>5</v>
      </c>
    </row>
    <row r="131" spans="1:27" ht="12.75">
      <c r="A131" t="s">
        <v>127</v>
      </c>
      <c r="N131">
        <v>23</v>
      </c>
      <c r="AA131" s="1">
        <f t="shared" si="1"/>
        <v>23</v>
      </c>
    </row>
    <row r="132" spans="1:27" ht="12.75">
      <c r="A132" t="s">
        <v>128</v>
      </c>
      <c r="N132">
        <v>30</v>
      </c>
      <c r="AA132" s="1">
        <f t="shared" si="1"/>
        <v>30</v>
      </c>
    </row>
    <row r="133" spans="1:27" ht="12.75">
      <c r="A133" t="s">
        <v>129</v>
      </c>
      <c r="N133">
        <v>164</v>
      </c>
      <c r="AA133" s="1">
        <f t="shared" si="1"/>
        <v>164</v>
      </c>
    </row>
    <row r="134" spans="1:27" ht="12.75">
      <c r="A134" t="s">
        <v>213</v>
      </c>
      <c r="N134">
        <v>83</v>
      </c>
      <c r="AA134" s="1">
        <f aca="true" t="shared" si="2" ref="AA134:AA197">SUM(B134:Z134)</f>
        <v>83</v>
      </c>
    </row>
    <row r="135" spans="1:27" ht="12.75">
      <c r="A135" t="s">
        <v>214</v>
      </c>
      <c r="O135">
        <v>25</v>
      </c>
      <c r="P135">
        <v>42</v>
      </c>
      <c r="Q135">
        <v>50</v>
      </c>
      <c r="AA135" s="1">
        <f t="shared" si="2"/>
        <v>117</v>
      </c>
    </row>
    <row r="136" spans="1:27" ht="12.75">
      <c r="A136" t="s">
        <v>215</v>
      </c>
      <c r="O136">
        <v>25</v>
      </c>
      <c r="AA136" s="1">
        <f t="shared" si="2"/>
        <v>25</v>
      </c>
    </row>
    <row r="137" spans="1:27" ht="12.75">
      <c r="A137" t="s">
        <v>216</v>
      </c>
      <c r="O137">
        <v>10</v>
      </c>
      <c r="P137">
        <v>10</v>
      </c>
      <c r="Q137">
        <v>10</v>
      </c>
      <c r="AA137" s="1">
        <f t="shared" si="2"/>
        <v>30</v>
      </c>
    </row>
    <row r="138" spans="1:27" ht="12.75">
      <c r="A138" t="s">
        <v>217</v>
      </c>
      <c r="O138">
        <v>5</v>
      </c>
      <c r="AA138" s="1">
        <f t="shared" si="2"/>
        <v>5</v>
      </c>
    </row>
    <row r="139" spans="1:27" ht="12.75">
      <c r="A139" t="s">
        <v>220</v>
      </c>
      <c r="P139">
        <v>680</v>
      </c>
      <c r="Q139">
        <v>533</v>
      </c>
      <c r="R139">
        <v>25</v>
      </c>
      <c r="Y139">
        <v>103</v>
      </c>
      <c r="Z139">
        <f>165</f>
        <v>165</v>
      </c>
      <c r="AA139" s="1">
        <f t="shared" si="2"/>
        <v>1506</v>
      </c>
    </row>
    <row r="140" spans="1:27" ht="12.75">
      <c r="A140" s="30" t="s">
        <v>303</v>
      </c>
      <c r="Q140">
        <v>300</v>
      </c>
      <c r="R140">
        <v>110</v>
      </c>
      <c r="S140">
        <v>100</v>
      </c>
      <c r="T140">
        <v>100</v>
      </c>
      <c r="U140">
        <v>300</v>
      </c>
      <c r="V140">
        <v>300</v>
      </c>
      <c r="W140">
        <v>400</v>
      </c>
      <c r="X140">
        <v>400</v>
      </c>
      <c r="AA140" s="1">
        <f t="shared" si="2"/>
        <v>2010</v>
      </c>
    </row>
    <row r="141" spans="1:27" ht="12.75">
      <c r="A141" t="s">
        <v>232</v>
      </c>
      <c r="Q141">
        <v>38</v>
      </c>
      <c r="R141">
        <v>16</v>
      </c>
      <c r="AA141" s="1">
        <f t="shared" si="2"/>
        <v>54</v>
      </c>
    </row>
    <row r="142" spans="1:27" ht="12.75">
      <c r="A142" t="s">
        <v>243</v>
      </c>
      <c r="R142">
        <v>30</v>
      </c>
      <c r="AA142" s="1">
        <f t="shared" si="2"/>
        <v>30</v>
      </c>
    </row>
    <row r="143" spans="1:27" ht="12.75">
      <c r="A143" t="s">
        <v>250</v>
      </c>
      <c r="S143">
        <v>10</v>
      </c>
      <c r="AA143" s="1">
        <f t="shared" si="2"/>
        <v>10</v>
      </c>
    </row>
    <row r="144" spans="1:27" ht="12.75">
      <c r="A144" t="s">
        <v>263</v>
      </c>
      <c r="T144">
        <v>30</v>
      </c>
      <c r="V144">
        <v>30</v>
      </c>
      <c r="W144">
        <v>30</v>
      </c>
      <c r="X144">
        <v>30</v>
      </c>
      <c r="AA144" s="1">
        <f t="shared" si="2"/>
        <v>120</v>
      </c>
    </row>
    <row r="145" spans="1:27" ht="12.75">
      <c r="A145" t="s">
        <v>343</v>
      </c>
      <c r="P145">
        <v>670</v>
      </c>
      <c r="Q145">
        <v>447</v>
      </c>
      <c r="Y145">
        <v>181</v>
      </c>
      <c r="Z145">
        <v>123</v>
      </c>
      <c r="AA145" s="1">
        <f t="shared" si="2"/>
        <v>1421</v>
      </c>
    </row>
    <row r="146" spans="1:27" ht="12.75">
      <c r="A146" t="s">
        <v>344</v>
      </c>
      <c r="P146">
        <v>1150</v>
      </c>
      <c r="Q146">
        <v>420</v>
      </c>
      <c r="Y146">
        <v>115</v>
      </c>
      <c r="Z146">
        <v>103</v>
      </c>
      <c r="AA146" s="1">
        <f t="shared" si="2"/>
        <v>1788</v>
      </c>
    </row>
    <row r="147" spans="1:27" ht="12.75">
      <c r="A147" t="s">
        <v>221</v>
      </c>
      <c r="P147">
        <v>92</v>
      </c>
      <c r="Q147">
        <v>156</v>
      </c>
      <c r="AA147" s="1">
        <f t="shared" si="2"/>
        <v>248</v>
      </c>
    </row>
    <row r="148" spans="1:27" ht="12.75">
      <c r="A148" t="s">
        <v>222</v>
      </c>
      <c r="P148">
        <v>20</v>
      </c>
      <c r="AA148" s="1">
        <f t="shared" si="2"/>
        <v>20</v>
      </c>
    </row>
    <row r="149" spans="1:27" ht="12.75">
      <c r="A149" t="s">
        <v>223</v>
      </c>
      <c r="P149">
        <v>5</v>
      </c>
      <c r="W149">
        <v>50</v>
      </c>
      <c r="AA149" s="1">
        <f t="shared" si="2"/>
        <v>55</v>
      </c>
    </row>
    <row r="150" spans="1:27" ht="12.75">
      <c r="A150" t="s">
        <v>224</v>
      </c>
      <c r="P150">
        <v>10</v>
      </c>
      <c r="AA150" s="1">
        <f t="shared" si="2"/>
        <v>10</v>
      </c>
    </row>
    <row r="151" spans="1:27" ht="12.75">
      <c r="A151" s="30" t="s">
        <v>288</v>
      </c>
      <c r="T151">
        <v>25</v>
      </c>
      <c r="U151">
        <v>25</v>
      </c>
      <c r="V151">
        <v>50</v>
      </c>
      <c r="X151">
        <v>25</v>
      </c>
      <c r="Z151">
        <v>50</v>
      </c>
      <c r="AA151" s="1">
        <f t="shared" si="2"/>
        <v>175</v>
      </c>
    </row>
    <row r="152" spans="1:27" ht="12.75">
      <c r="A152" s="30" t="s">
        <v>289</v>
      </c>
      <c r="P152">
        <v>75</v>
      </c>
      <c r="Q152">
        <v>25</v>
      </c>
      <c r="R152">
        <v>25</v>
      </c>
      <c r="S152">
        <v>25</v>
      </c>
      <c r="T152">
        <v>25</v>
      </c>
      <c r="X152">
        <v>25</v>
      </c>
      <c r="Z152">
        <v>25</v>
      </c>
      <c r="AA152" s="1">
        <f t="shared" si="2"/>
        <v>225</v>
      </c>
    </row>
    <row r="153" spans="1:27" ht="12.75">
      <c r="A153" t="s">
        <v>225</v>
      </c>
      <c r="P153">
        <v>2</v>
      </c>
      <c r="AA153" s="1">
        <f t="shared" si="2"/>
        <v>2</v>
      </c>
    </row>
    <row r="154" spans="1:27" ht="12.75">
      <c r="A154" t="s">
        <v>226</v>
      </c>
      <c r="P154">
        <v>5</v>
      </c>
      <c r="AA154" s="1">
        <f t="shared" si="2"/>
        <v>5</v>
      </c>
    </row>
    <row r="155" spans="1:27" ht="12.75">
      <c r="A155" t="s">
        <v>227</v>
      </c>
      <c r="P155">
        <v>20</v>
      </c>
      <c r="AA155" s="1">
        <f t="shared" si="2"/>
        <v>20</v>
      </c>
    </row>
    <row r="156" spans="1:27" ht="12.75">
      <c r="A156" t="s">
        <v>228</v>
      </c>
      <c r="P156">
        <v>5</v>
      </c>
      <c r="AA156" s="1">
        <f t="shared" si="2"/>
        <v>5</v>
      </c>
    </row>
    <row r="157" spans="1:27" ht="12.75">
      <c r="A157" t="s">
        <v>229</v>
      </c>
      <c r="Q157">
        <v>70</v>
      </c>
      <c r="AA157" s="1">
        <f t="shared" si="2"/>
        <v>70</v>
      </c>
    </row>
    <row r="158" spans="1:27" ht="12.75">
      <c r="A158" t="s">
        <v>230</v>
      </c>
      <c r="Q158">
        <v>30</v>
      </c>
      <c r="R158">
        <v>5</v>
      </c>
      <c r="AA158" s="1">
        <f t="shared" si="2"/>
        <v>35</v>
      </c>
    </row>
    <row r="159" spans="1:27" ht="12.75">
      <c r="A159" t="s">
        <v>231</v>
      </c>
      <c r="Q159">
        <v>7</v>
      </c>
      <c r="AA159" s="1">
        <f t="shared" si="2"/>
        <v>7</v>
      </c>
    </row>
    <row r="160" spans="1:27" ht="12.75">
      <c r="A160" t="s">
        <v>114</v>
      </c>
      <c r="Q160">
        <v>1</v>
      </c>
      <c r="AA160" s="1">
        <f t="shared" si="2"/>
        <v>1</v>
      </c>
    </row>
    <row r="161" spans="1:27" ht="12.75">
      <c r="A161" t="s">
        <v>233</v>
      </c>
      <c r="Q161">
        <v>231</v>
      </c>
      <c r="AA161" s="1">
        <f t="shared" si="2"/>
        <v>231</v>
      </c>
    </row>
    <row r="162" spans="1:27" ht="12.75">
      <c r="A162" t="s">
        <v>234</v>
      </c>
      <c r="Q162">
        <v>10</v>
      </c>
      <c r="AA162" s="1">
        <f t="shared" si="2"/>
        <v>10</v>
      </c>
    </row>
    <row r="163" spans="1:27" ht="12.75">
      <c r="A163" t="s">
        <v>153</v>
      </c>
      <c r="Q163">
        <v>50</v>
      </c>
      <c r="R163">
        <v>50</v>
      </c>
      <c r="S163">
        <v>50</v>
      </c>
      <c r="U163">
        <v>50</v>
      </c>
      <c r="V163">
        <v>100</v>
      </c>
      <c r="X163">
        <v>70</v>
      </c>
      <c r="Y163">
        <v>50</v>
      </c>
      <c r="Z163">
        <v>50</v>
      </c>
      <c r="AA163" s="1">
        <f t="shared" si="2"/>
        <v>470</v>
      </c>
    </row>
    <row r="164" spans="1:27" ht="12.75">
      <c r="A164" t="s">
        <v>235</v>
      </c>
      <c r="Q164">
        <v>65</v>
      </c>
      <c r="AA164" s="1">
        <f t="shared" si="2"/>
        <v>65</v>
      </c>
    </row>
    <row r="165" spans="1:27" ht="12.75">
      <c r="A165" t="s">
        <v>236</v>
      </c>
      <c r="Q165">
        <v>25</v>
      </c>
      <c r="AA165" s="1">
        <f t="shared" si="2"/>
        <v>25</v>
      </c>
    </row>
    <row r="166" spans="1:27" ht="12.75">
      <c r="A166" t="s">
        <v>237</v>
      </c>
      <c r="Q166">
        <v>10</v>
      </c>
      <c r="AA166" s="1">
        <f t="shared" si="2"/>
        <v>10</v>
      </c>
    </row>
    <row r="167" spans="1:27" ht="12.75">
      <c r="A167" t="s">
        <v>238</v>
      </c>
      <c r="Q167">
        <v>5</v>
      </c>
      <c r="AA167" s="1">
        <f t="shared" si="2"/>
        <v>5</v>
      </c>
    </row>
    <row r="168" spans="1:27" ht="12.75">
      <c r="A168" t="s">
        <v>239</v>
      </c>
      <c r="Q168">
        <v>5</v>
      </c>
      <c r="AA168" s="1">
        <f t="shared" si="2"/>
        <v>5</v>
      </c>
    </row>
    <row r="169" spans="1:27" ht="12.75">
      <c r="A169" t="s">
        <v>240</v>
      </c>
      <c r="Q169">
        <v>70</v>
      </c>
      <c r="R169">
        <v>130</v>
      </c>
      <c r="U169">
        <v>33</v>
      </c>
      <c r="V169">
        <v>26</v>
      </c>
      <c r="AA169" s="1">
        <f t="shared" si="2"/>
        <v>259</v>
      </c>
    </row>
    <row r="170" spans="1:27" ht="12.75">
      <c r="A170" t="s">
        <v>241</v>
      </c>
      <c r="Q170">
        <v>110</v>
      </c>
      <c r="AA170" s="1">
        <f t="shared" si="2"/>
        <v>110</v>
      </c>
    </row>
    <row r="171" spans="1:27" ht="12.75">
      <c r="A171" t="s">
        <v>244</v>
      </c>
      <c r="R171">
        <v>115</v>
      </c>
      <c r="S171">
        <v>115</v>
      </c>
      <c r="AA171" s="1">
        <f t="shared" si="2"/>
        <v>230</v>
      </c>
    </row>
    <row r="172" spans="1:27" ht="12.75">
      <c r="A172" t="s">
        <v>251</v>
      </c>
      <c r="S172">
        <v>20</v>
      </c>
      <c r="AA172" s="1">
        <f t="shared" si="2"/>
        <v>20</v>
      </c>
    </row>
    <row r="173" spans="1:27" ht="12.75">
      <c r="A173" t="s">
        <v>245</v>
      </c>
      <c r="R173">
        <v>10</v>
      </c>
      <c r="AA173" s="1">
        <f t="shared" si="2"/>
        <v>10</v>
      </c>
    </row>
    <row r="174" spans="1:27" ht="12.75">
      <c r="A174" t="s">
        <v>246</v>
      </c>
      <c r="R174">
        <v>10</v>
      </c>
      <c r="AA174" s="1">
        <f t="shared" si="2"/>
        <v>10</v>
      </c>
    </row>
    <row r="175" spans="1:27" ht="12.75">
      <c r="A175" t="s">
        <v>247</v>
      </c>
      <c r="R175">
        <v>10</v>
      </c>
      <c r="AA175" s="1">
        <f t="shared" si="2"/>
        <v>10</v>
      </c>
    </row>
    <row r="176" spans="1:27" ht="12.75">
      <c r="A176" s="30" t="s">
        <v>293</v>
      </c>
      <c r="R176">
        <v>30</v>
      </c>
      <c r="U176">
        <v>25</v>
      </c>
      <c r="V176">
        <v>30</v>
      </c>
      <c r="X176">
        <v>30</v>
      </c>
      <c r="Y176">
        <v>30</v>
      </c>
      <c r="AA176" s="1">
        <f t="shared" si="2"/>
        <v>145</v>
      </c>
    </row>
    <row r="177" spans="1:27" ht="12.75">
      <c r="A177" t="s">
        <v>248</v>
      </c>
      <c r="R177">
        <v>5</v>
      </c>
      <c r="AA177" s="1">
        <f t="shared" si="2"/>
        <v>5</v>
      </c>
    </row>
    <row r="178" spans="1:27" ht="12.75">
      <c r="A178" t="s">
        <v>249</v>
      </c>
      <c r="R178">
        <v>1</v>
      </c>
      <c r="AA178" s="1">
        <f t="shared" si="2"/>
        <v>1</v>
      </c>
    </row>
    <row r="179" spans="1:27" ht="12.75">
      <c r="A179" t="s">
        <v>264</v>
      </c>
      <c r="S179">
        <v>17</v>
      </c>
      <c r="T179">
        <v>115</v>
      </c>
      <c r="U179">
        <v>479</v>
      </c>
      <c r="V179">
        <v>538</v>
      </c>
      <c r="W179">
        <v>593</v>
      </c>
      <c r="X179">
        <v>527</v>
      </c>
      <c r="Y179">
        <v>734</v>
      </c>
      <c r="Z179">
        <v>839</v>
      </c>
      <c r="AA179" s="1">
        <f t="shared" si="2"/>
        <v>3842</v>
      </c>
    </row>
    <row r="180" spans="1:27" ht="12.75">
      <c r="A180" t="s">
        <v>253</v>
      </c>
      <c r="S180">
        <v>15</v>
      </c>
      <c r="AA180" s="1">
        <f t="shared" si="2"/>
        <v>15</v>
      </c>
    </row>
    <row r="181" spans="1:27" ht="12.75">
      <c r="A181" t="s">
        <v>252</v>
      </c>
      <c r="S181">
        <v>15</v>
      </c>
      <c r="Z181">
        <v>10</v>
      </c>
      <c r="AA181" s="1">
        <f t="shared" si="2"/>
        <v>25</v>
      </c>
    </row>
    <row r="182" spans="1:27" ht="12.75">
      <c r="A182" t="s">
        <v>254</v>
      </c>
      <c r="S182">
        <f>20+50</f>
        <v>70</v>
      </c>
      <c r="AA182" s="1">
        <f t="shared" si="2"/>
        <v>70</v>
      </c>
    </row>
    <row r="183" spans="1:27" ht="12.75">
      <c r="A183" t="s">
        <v>255</v>
      </c>
      <c r="S183">
        <v>5</v>
      </c>
      <c r="AA183" s="1">
        <f t="shared" si="2"/>
        <v>5</v>
      </c>
    </row>
    <row r="184" spans="1:27" ht="12.75">
      <c r="A184" t="s">
        <v>265</v>
      </c>
      <c r="T184">
        <v>25</v>
      </c>
      <c r="AA184" s="1">
        <f t="shared" si="2"/>
        <v>25</v>
      </c>
    </row>
    <row r="185" spans="1:27" ht="12.75">
      <c r="A185" t="s">
        <v>266</v>
      </c>
      <c r="T185">
        <v>68</v>
      </c>
      <c r="AA185" s="1">
        <f t="shared" si="2"/>
        <v>68</v>
      </c>
    </row>
    <row r="186" spans="1:27" ht="12.75">
      <c r="A186" t="s">
        <v>267</v>
      </c>
      <c r="T186">
        <v>25</v>
      </c>
      <c r="AA186" s="1">
        <f t="shared" si="2"/>
        <v>25</v>
      </c>
    </row>
    <row r="187" spans="1:27" ht="12.75">
      <c r="A187" t="s">
        <v>268</v>
      </c>
      <c r="T187">
        <v>20</v>
      </c>
      <c r="AA187" s="1">
        <f t="shared" si="2"/>
        <v>20</v>
      </c>
    </row>
    <row r="188" spans="1:27" ht="12.75">
      <c r="A188" t="s">
        <v>269</v>
      </c>
      <c r="T188">
        <v>20</v>
      </c>
      <c r="AA188" s="1">
        <f t="shared" si="2"/>
        <v>20</v>
      </c>
    </row>
    <row r="189" spans="1:27" ht="12.75">
      <c r="A189" t="s">
        <v>270</v>
      </c>
      <c r="T189">
        <v>20</v>
      </c>
      <c r="AA189" s="1">
        <f t="shared" si="2"/>
        <v>20</v>
      </c>
    </row>
    <row r="190" spans="1:27" ht="12.75">
      <c r="A190" t="s">
        <v>271</v>
      </c>
      <c r="T190">
        <v>20</v>
      </c>
      <c r="AA190" s="1">
        <f t="shared" si="2"/>
        <v>20</v>
      </c>
    </row>
    <row r="191" spans="1:27" ht="12.75">
      <c r="A191" t="s">
        <v>272</v>
      </c>
      <c r="T191">
        <v>30</v>
      </c>
      <c r="AA191" s="1">
        <f t="shared" si="2"/>
        <v>30</v>
      </c>
    </row>
    <row r="192" spans="1:27" ht="12.75">
      <c r="A192" t="s">
        <v>273</v>
      </c>
      <c r="T192">
        <v>27</v>
      </c>
      <c r="AA192" s="1">
        <f t="shared" si="2"/>
        <v>27</v>
      </c>
    </row>
    <row r="193" spans="1:27" ht="12.75">
      <c r="A193" t="s">
        <v>274</v>
      </c>
      <c r="T193">
        <v>25</v>
      </c>
      <c r="AA193" s="1">
        <f t="shared" si="2"/>
        <v>25</v>
      </c>
    </row>
    <row r="194" spans="1:27" ht="12.75">
      <c r="A194" t="s">
        <v>275</v>
      </c>
      <c r="T194">
        <v>20</v>
      </c>
      <c r="AA194" s="1">
        <f t="shared" si="2"/>
        <v>20</v>
      </c>
    </row>
    <row r="195" spans="1:27" ht="12.75">
      <c r="A195" t="s">
        <v>276</v>
      </c>
      <c r="T195">
        <v>20</v>
      </c>
      <c r="AA195" s="1">
        <f t="shared" si="2"/>
        <v>20</v>
      </c>
    </row>
    <row r="196" spans="1:27" ht="12.75">
      <c r="A196" t="s">
        <v>277</v>
      </c>
      <c r="T196">
        <v>9</v>
      </c>
      <c r="AA196" s="1">
        <f t="shared" si="2"/>
        <v>9</v>
      </c>
    </row>
    <row r="197" spans="1:27" ht="12.75">
      <c r="A197" s="30" t="s">
        <v>290</v>
      </c>
      <c r="U197">
        <v>25</v>
      </c>
      <c r="AA197" s="1">
        <f t="shared" si="2"/>
        <v>25</v>
      </c>
    </row>
    <row r="198" spans="1:27" ht="12.75">
      <c r="A198" s="30" t="s">
        <v>291</v>
      </c>
      <c r="U198">
        <v>25</v>
      </c>
      <c r="W198">
        <v>20</v>
      </c>
      <c r="AA198" s="1">
        <f aca="true" t="shared" si="3" ref="AA198:AA252">SUM(B198:Z198)</f>
        <v>45</v>
      </c>
    </row>
    <row r="199" spans="1:27" ht="12.75">
      <c r="A199" s="30" t="s">
        <v>292</v>
      </c>
      <c r="U199">
        <v>25</v>
      </c>
      <c r="V199">
        <v>9</v>
      </c>
      <c r="AA199" s="1">
        <f t="shared" si="3"/>
        <v>34</v>
      </c>
    </row>
    <row r="200" spans="1:27" ht="12.75">
      <c r="A200" s="30" t="s">
        <v>294</v>
      </c>
      <c r="U200">
        <v>25</v>
      </c>
      <c r="V200">
        <v>9</v>
      </c>
      <c r="AA200" s="1">
        <f t="shared" si="3"/>
        <v>34</v>
      </c>
    </row>
    <row r="201" spans="1:27" ht="12.75">
      <c r="A201" s="30" t="s">
        <v>295</v>
      </c>
      <c r="U201">
        <v>25</v>
      </c>
      <c r="AA201" s="1">
        <f t="shared" si="3"/>
        <v>25</v>
      </c>
    </row>
    <row r="202" spans="1:27" ht="12.75">
      <c r="A202" s="30" t="s">
        <v>296</v>
      </c>
      <c r="V202">
        <v>10</v>
      </c>
      <c r="AA202" s="1">
        <f t="shared" si="3"/>
        <v>10</v>
      </c>
    </row>
    <row r="203" spans="1:27" ht="12.75">
      <c r="A203" s="30" t="s">
        <v>297</v>
      </c>
      <c r="V203">
        <v>10</v>
      </c>
      <c r="AA203" s="1">
        <f t="shared" si="3"/>
        <v>10</v>
      </c>
    </row>
    <row r="204" spans="1:27" ht="12.75">
      <c r="A204" s="30" t="s">
        <v>298</v>
      </c>
      <c r="V204">
        <v>14</v>
      </c>
      <c r="AA204" s="1">
        <f t="shared" si="3"/>
        <v>14</v>
      </c>
    </row>
    <row r="205" spans="1:27" ht="12.75">
      <c r="A205" s="30" t="s">
        <v>308</v>
      </c>
      <c r="V205">
        <v>2</v>
      </c>
      <c r="W205">
        <v>8</v>
      </c>
      <c r="AA205" s="1">
        <f t="shared" si="3"/>
        <v>10</v>
      </c>
    </row>
    <row r="206" spans="1:27" ht="12.75">
      <c r="A206" s="30" t="s">
        <v>299</v>
      </c>
      <c r="V206">
        <v>20</v>
      </c>
      <c r="AA206" s="1">
        <f t="shared" si="3"/>
        <v>20</v>
      </c>
    </row>
    <row r="207" spans="1:27" ht="12.75">
      <c r="A207" s="30" t="s">
        <v>301</v>
      </c>
      <c r="V207">
        <v>10</v>
      </c>
      <c r="AA207" s="1">
        <f t="shared" si="3"/>
        <v>10</v>
      </c>
    </row>
    <row r="208" spans="1:27" ht="12.75">
      <c r="A208" s="30" t="s">
        <v>302</v>
      </c>
      <c r="V208">
        <v>5</v>
      </c>
      <c r="W208">
        <v>4</v>
      </c>
      <c r="AA208" s="1">
        <f t="shared" si="3"/>
        <v>9</v>
      </c>
    </row>
    <row r="209" spans="1:27" ht="12.75">
      <c r="A209" s="30" t="s">
        <v>309</v>
      </c>
      <c r="W209">
        <v>15</v>
      </c>
      <c r="Z209">
        <v>30</v>
      </c>
      <c r="AA209" s="1">
        <f t="shared" si="3"/>
        <v>45</v>
      </c>
    </row>
    <row r="210" spans="1:27" ht="12.75">
      <c r="A210" s="30" t="s">
        <v>310</v>
      </c>
      <c r="W210">
        <v>25</v>
      </c>
      <c r="AA210" s="1">
        <f t="shared" si="3"/>
        <v>25</v>
      </c>
    </row>
    <row r="211" spans="1:27" ht="12.75">
      <c r="A211" s="30" t="s">
        <v>311</v>
      </c>
      <c r="W211">
        <v>25</v>
      </c>
      <c r="AA211" s="1">
        <f t="shared" si="3"/>
        <v>25</v>
      </c>
    </row>
    <row r="212" spans="1:27" ht="12.75">
      <c r="A212" s="30" t="s">
        <v>312</v>
      </c>
      <c r="W212">
        <v>10</v>
      </c>
      <c r="AA212" s="1">
        <f t="shared" si="3"/>
        <v>10</v>
      </c>
    </row>
    <row r="213" spans="1:27" ht="12.75">
      <c r="A213" s="30" t="s">
        <v>313</v>
      </c>
      <c r="W213">
        <v>11</v>
      </c>
      <c r="AA213" s="1">
        <f t="shared" si="3"/>
        <v>11</v>
      </c>
    </row>
    <row r="214" spans="1:27" ht="12.75">
      <c r="A214" s="30" t="s">
        <v>314</v>
      </c>
      <c r="W214">
        <v>20</v>
      </c>
      <c r="AA214" s="1">
        <f t="shared" si="3"/>
        <v>20</v>
      </c>
    </row>
    <row r="215" spans="1:27" ht="12.75">
      <c r="A215" s="30" t="s">
        <v>315</v>
      </c>
      <c r="W215">
        <v>10</v>
      </c>
      <c r="AA215" s="1">
        <f t="shared" si="3"/>
        <v>10</v>
      </c>
    </row>
    <row r="216" spans="1:27" ht="12.75">
      <c r="A216" s="30" t="s">
        <v>316</v>
      </c>
      <c r="W216">
        <v>10</v>
      </c>
      <c r="AA216" s="1">
        <f t="shared" si="3"/>
        <v>10</v>
      </c>
    </row>
    <row r="217" spans="1:27" ht="12.75">
      <c r="A217" s="30" t="s">
        <v>317</v>
      </c>
      <c r="W217">
        <v>6</v>
      </c>
      <c r="X217">
        <v>-2</v>
      </c>
      <c r="AA217" s="1">
        <f t="shared" si="3"/>
        <v>4</v>
      </c>
    </row>
    <row r="218" spans="1:27" ht="12.75">
      <c r="A218" s="30" t="s">
        <v>318</v>
      </c>
      <c r="W218">
        <v>15</v>
      </c>
      <c r="AA218" s="1">
        <f t="shared" si="3"/>
        <v>15</v>
      </c>
    </row>
    <row r="219" spans="1:27" ht="12.75">
      <c r="A219" s="30" t="s">
        <v>319</v>
      </c>
      <c r="W219">
        <v>10</v>
      </c>
      <c r="AA219" s="1">
        <f t="shared" si="3"/>
        <v>10</v>
      </c>
    </row>
    <row r="220" spans="1:27" ht="12.75">
      <c r="A220" s="30" t="s">
        <v>320</v>
      </c>
      <c r="W220">
        <v>22</v>
      </c>
      <c r="AA220" s="1">
        <f t="shared" si="3"/>
        <v>22</v>
      </c>
    </row>
    <row r="221" spans="1:27" ht="12.75">
      <c r="A221" s="30" t="s">
        <v>321</v>
      </c>
      <c r="W221">
        <v>25</v>
      </c>
      <c r="AA221" s="1">
        <f t="shared" si="3"/>
        <v>25</v>
      </c>
    </row>
    <row r="222" spans="1:27" ht="12.75">
      <c r="A222" s="30" t="s">
        <v>322</v>
      </c>
      <c r="W222">
        <v>25</v>
      </c>
      <c r="AA222" s="1">
        <f t="shared" si="3"/>
        <v>25</v>
      </c>
    </row>
    <row r="223" spans="1:27" ht="12.75">
      <c r="A223" s="30" t="s">
        <v>323</v>
      </c>
      <c r="W223">
        <v>10</v>
      </c>
      <c r="AA223" s="1">
        <f t="shared" si="3"/>
        <v>10</v>
      </c>
    </row>
    <row r="224" spans="1:27" ht="12.75">
      <c r="A224" s="30" t="s">
        <v>304</v>
      </c>
      <c r="X224">
        <v>20</v>
      </c>
      <c r="AA224" s="1">
        <f t="shared" si="3"/>
        <v>20</v>
      </c>
    </row>
    <row r="225" spans="1:27" ht="12.75">
      <c r="A225" s="30" t="s">
        <v>305</v>
      </c>
      <c r="X225">
        <v>20</v>
      </c>
      <c r="AA225" s="1">
        <f t="shared" si="3"/>
        <v>20</v>
      </c>
    </row>
    <row r="226" spans="1:27" ht="12.75">
      <c r="A226" s="30" t="s">
        <v>333</v>
      </c>
      <c r="X226">
        <v>77</v>
      </c>
      <c r="Y226">
        <v>17</v>
      </c>
      <c r="AA226" s="1">
        <f t="shared" si="3"/>
        <v>94</v>
      </c>
    </row>
    <row r="227" spans="1:27" ht="12.75">
      <c r="A227" s="30" t="s">
        <v>306</v>
      </c>
      <c r="X227">
        <v>45</v>
      </c>
      <c r="AA227" s="1">
        <f t="shared" si="3"/>
        <v>45</v>
      </c>
    </row>
    <row r="228" spans="1:27" ht="12.75">
      <c r="A228" s="30" t="s">
        <v>307</v>
      </c>
      <c r="X228">
        <v>56</v>
      </c>
      <c r="AA228" s="1">
        <f t="shared" si="3"/>
        <v>56</v>
      </c>
    </row>
    <row r="229" spans="1:27" ht="12.75">
      <c r="A229" s="30" t="s">
        <v>325</v>
      </c>
      <c r="Y229">
        <v>25</v>
      </c>
      <c r="AA229" s="1">
        <f t="shared" si="3"/>
        <v>25</v>
      </c>
    </row>
    <row r="230" spans="1:27" ht="12.75">
      <c r="A230" s="30" t="s">
        <v>326</v>
      </c>
      <c r="Y230">
        <v>22</v>
      </c>
      <c r="AA230" s="1">
        <f t="shared" si="3"/>
        <v>22</v>
      </c>
    </row>
    <row r="231" spans="1:27" ht="12.75">
      <c r="A231" s="30" t="s">
        <v>327</v>
      </c>
      <c r="Y231">
        <v>15</v>
      </c>
      <c r="AA231" s="1">
        <f t="shared" si="3"/>
        <v>15</v>
      </c>
    </row>
    <row r="232" spans="1:27" ht="12.75">
      <c r="A232" s="30" t="s">
        <v>328</v>
      </c>
      <c r="Y232">
        <v>20</v>
      </c>
      <c r="AA232" s="1">
        <f t="shared" si="3"/>
        <v>20</v>
      </c>
    </row>
    <row r="233" spans="1:27" ht="12.75">
      <c r="A233" s="30" t="s">
        <v>329</v>
      </c>
      <c r="Y233">
        <v>20</v>
      </c>
      <c r="AA233" s="1">
        <f t="shared" si="3"/>
        <v>20</v>
      </c>
    </row>
    <row r="234" spans="1:27" ht="12.75">
      <c r="A234" s="30" t="s">
        <v>330</v>
      </c>
      <c r="Y234">
        <v>10</v>
      </c>
      <c r="AA234" s="1">
        <f t="shared" si="3"/>
        <v>10</v>
      </c>
    </row>
    <row r="235" spans="1:27" ht="12.75">
      <c r="A235" s="30" t="s">
        <v>331</v>
      </c>
      <c r="Y235">
        <v>20</v>
      </c>
      <c r="AA235" s="1">
        <f t="shared" si="3"/>
        <v>20</v>
      </c>
    </row>
    <row r="236" spans="1:27" ht="12.75">
      <c r="A236" s="30" t="s">
        <v>332</v>
      </c>
      <c r="Y236">
        <v>10</v>
      </c>
      <c r="AA236" s="1">
        <f t="shared" si="3"/>
        <v>10</v>
      </c>
    </row>
    <row r="237" spans="1:27" ht="12.75">
      <c r="A237" s="30" t="s">
        <v>334</v>
      </c>
      <c r="Y237">
        <v>9</v>
      </c>
      <c r="AA237" s="1">
        <f t="shared" si="3"/>
        <v>9</v>
      </c>
    </row>
    <row r="238" spans="1:27" ht="12.75">
      <c r="A238" s="30" t="s">
        <v>335</v>
      </c>
      <c r="Y238">
        <v>10</v>
      </c>
      <c r="AA238" s="1">
        <f t="shared" si="3"/>
        <v>10</v>
      </c>
    </row>
    <row r="239" spans="1:27" ht="12.75">
      <c r="A239" s="30" t="s">
        <v>336</v>
      </c>
      <c r="Y239">
        <v>10</v>
      </c>
      <c r="AA239" s="1">
        <f t="shared" si="3"/>
        <v>10</v>
      </c>
    </row>
    <row r="240" spans="1:27" ht="12.75">
      <c r="A240" s="30" t="s">
        <v>337</v>
      </c>
      <c r="Y240">
        <v>10</v>
      </c>
      <c r="AA240" s="1">
        <f t="shared" si="3"/>
        <v>10</v>
      </c>
    </row>
    <row r="241" spans="1:27" ht="12.75">
      <c r="A241" s="30" t="s">
        <v>338</v>
      </c>
      <c r="Y241">
        <v>30</v>
      </c>
      <c r="AA241" s="1">
        <f t="shared" si="3"/>
        <v>30</v>
      </c>
    </row>
    <row r="242" spans="1:27" ht="12.75">
      <c r="A242" s="30" t="s">
        <v>339</v>
      </c>
      <c r="Y242">
        <v>30</v>
      </c>
      <c r="AA242" s="1">
        <f t="shared" si="3"/>
        <v>30</v>
      </c>
    </row>
    <row r="243" spans="1:27" ht="12.75">
      <c r="A243" s="30" t="s">
        <v>340</v>
      </c>
      <c r="Y243">
        <v>40</v>
      </c>
      <c r="AA243" s="1">
        <f t="shared" si="3"/>
        <v>40</v>
      </c>
    </row>
    <row r="244" spans="1:27" ht="12.75">
      <c r="A244" s="30" t="s">
        <v>341</v>
      </c>
      <c r="Y244">
        <v>25</v>
      </c>
      <c r="AA244" s="1">
        <f t="shared" si="3"/>
        <v>25</v>
      </c>
    </row>
    <row r="245" spans="1:27" ht="12.75">
      <c r="A245" s="30" t="s">
        <v>345</v>
      </c>
      <c r="Z245">
        <v>6</v>
      </c>
      <c r="AA245" s="1">
        <f t="shared" si="3"/>
        <v>6</v>
      </c>
    </row>
    <row r="246" spans="1:27" ht="12.75">
      <c r="A246" s="30" t="s">
        <v>347</v>
      </c>
      <c r="Z246">
        <v>20</v>
      </c>
      <c r="AA246" s="1">
        <f t="shared" si="3"/>
        <v>20</v>
      </c>
    </row>
    <row r="247" spans="1:27" ht="12.75">
      <c r="A247" s="30" t="s">
        <v>348</v>
      </c>
      <c r="Z247">
        <v>30</v>
      </c>
      <c r="AA247" s="1">
        <f t="shared" si="3"/>
        <v>30</v>
      </c>
    </row>
    <row r="248" spans="1:27" ht="12.75">
      <c r="A248" s="30" t="s">
        <v>349</v>
      </c>
      <c r="Z248">
        <v>13</v>
      </c>
      <c r="AA248" s="1">
        <f t="shared" si="3"/>
        <v>13</v>
      </c>
    </row>
    <row r="249" spans="1:27" ht="12.75">
      <c r="A249" s="30" t="s">
        <v>350</v>
      </c>
      <c r="Z249">
        <v>28</v>
      </c>
      <c r="AA249" s="1">
        <f t="shared" si="3"/>
        <v>28</v>
      </c>
    </row>
    <row r="250" spans="1:27" ht="12.75">
      <c r="A250" s="30" t="s">
        <v>351</v>
      </c>
      <c r="Z250">
        <v>3</v>
      </c>
      <c r="AA250" s="1">
        <f t="shared" si="3"/>
        <v>3</v>
      </c>
    </row>
    <row r="251" spans="1:27" ht="12.75">
      <c r="A251" s="30" t="s">
        <v>352</v>
      </c>
      <c r="Z251">
        <v>10</v>
      </c>
      <c r="AA251" s="1">
        <f t="shared" si="3"/>
        <v>10</v>
      </c>
    </row>
    <row r="252" spans="1:27" ht="12.75">
      <c r="A252" s="30" t="s">
        <v>353</v>
      </c>
      <c r="Z252">
        <v>10</v>
      </c>
      <c r="AA252" s="1">
        <f t="shared" si="3"/>
        <v>10</v>
      </c>
    </row>
    <row r="253" ht="12.75">
      <c r="AB253" t="s">
        <v>346</v>
      </c>
    </row>
    <row r="254" spans="1:28" s="1" customFormat="1" ht="12.75">
      <c r="A254" s="1" t="s">
        <v>11</v>
      </c>
      <c r="B254" s="1">
        <f aca="true" t="shared" si="4" ref="B254:AA254">SUM(B5:B253)</f>
        <v>0</v>
      </c>
      <c r="C254" s="1">
        <f t="shared" si="4"/>
        <v>28</v>
      </c>
      <c r="D254" s="1">
        <f t="shared" si="4"/>
        <v>0</v>
      </c>
      <c r="E254" s="1">
        <f t="shared" si="4"/>
        <v>587</v>
      </c>
      <c r="F254" s="1">
        <f t="shared" si="4"/>
        <v>706</v>
      </c>
      <c r="G254" s="1">
        <f t="shared" si="4"/>
        <v>1000</v>
      </c>
      <c r="H254" s="1">
        <f t="shared" si="4"/>
        <v>931</v>
      </c>
      <c r="I254" s="1">
        <f t="shared" si="4"/>
        <v>871</v>
      </c>
      <c r="J254" s="1">
        <f t="shared" si="4"/>
        <v>1001</v>
      </c>
      <c r="K254" s="1">
        <f t="shared" si="4"/>
        <v>615</v>
      </c>
      <c r="L254" s="1">
        <f t="shared" si="4"/>
        <v>818</v>
      </c>
      <c r="M254" s="1">
        <f t="shared" si="4"/>
        <v>301</v>
      </c>
      <c r="N254" s="1">
        <f t="shared" si="4"/>
        <v>668</v>
      </c>
      <c r="O254" s="1">
        <f t="shared" si="4"/>
        <v>65</v>
      </c>
      <c r="P254" s="1">
        <f t="shared" si="4"/>
        <v>2786</v>
      </c>
      <c r="Q254" s="1">
        <f t="shared" si="4"/>
        <v>2668</v>
      </c>
      <c r="R254" s="1">
        <f t="shared" si="4"/>
        <v>613</v>
      </c>
      <c r="S254" s="1">
        <f t="shared" si="4"/>
        <v>442</v>
      </c>
      <c r="T254" s="1">
        <f t="shared" si="4"/>
        <v>624</v>
      </c>
      <c r="U254" s="1">
        <f t="shared" si="4"/>
        <v>1037</v>
      </c>
      <c r="V254" s="1">
        <f t="shared" si="4"/>
        <v>1260</v>
      </c>
      <c r="W254" s="1">
        <f t="shared" si="4"/>
        <v>1402</v>
      </c>
      <c r="X254" s="1">
        <f t="shared" si="4"/>
        <v>1323</v>
      </c>
      <c r="Y254" s="1">
        <f t="shared" si="4"/>
        <v>1561</v>
      </c>
      <c r="Z254" s="1">
        <f t="shared" si="4"/>
        <v>1525</v>
      </c>
      <c r="AA254" s="1">
        <f t="shared" si="4"/>
        <v>22832</v>
      </c>
      <c r="AB254" s="1">
        <f>SUM(B254:Z254)</f>
        <v>22832</v>
      </c>
    </row>
  </sheetData>
  <sheetProtection/>
  <printOptions/>
  <pageMargins left="0.75" right="0.75" top="1" bottom="1" header="0" footer="0"/>
  <pageSetup fitToHeight="4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view="pageBreakPreview" zoomScaleSheetLayoutView="100" zoomScalePageLayoutView="0" workbookViewId="0" topLeftCell="A34">
      <selection activeCell="A1" sqref="A1"/>
    </sheetView>
  </sheetViews>
  <sheetFormatPr defaultColWidth="9.140625" defaultRowHeight="12.75"/>
  <cols>
    <col min="1" max="1" width="15.7109375" style="5" customWidth="1"/>
    <col min="2" max="2" width="7.8515625" style="5" customWidth="1"/>
    <col min="3" max="20" width="7.7109375" style="5" customWidth="1"/>
    <col min="21" max="21" width="7.7109375" style="6" customWidth="1"/>
    <col min="22" max="16384" width="9.140625" style="5" customWidth="1"/>
  </cols>
  <sheetData>
    <row r="1" ht="12.75">
      <c r="A1" s="6" t="s">
        <v>260</v>
      </c>
    </row>
    <row r="2" ht="12.75">
      <c r="A2" s="16" t="s">
        <v>261</v>
      </c>
    </row>
    <row r="4" spans="2:21" s="7" customFormat="1" ht="12.75">
      <c r="B4" s="8"/>
      <c r="C4" s="8"/>
      <c r="D4" s="8"/>
      <c r="E4" s="8"/>
      <c r="F4" s="8" t="s">
        <v>134</v>
      </c>
      <c r="G4" s="8" t="s">
        <v>135</v>
      </c>
      <c r="H4" s="8" t="s">
        <v>136</v>
      </c>
      <c r="I4" s="8" t="s">
        <v>137</v>
      </c>
      <c r="J4" s="8" t="s">
        <v>138</v>
      </c>
      <c r="K4" s="8" t="s">
        <v>139</v>
      </c>
      <c r="L4" s="8" t="s">
        <v>140</v>
      </c>
      <c r="M4" s="8" t="s">
        <v>141</v>
      </c>
      <c r="N4" s="8" t="s">
        <v>142</v>
      </c>
      <c r="O4" s="8" t="s">
        <v>209</v>
      </c>
      <c r="P4" s="8" t="s">
        <v>210</v>
      </c>
      <c r="Q4" s="8" t="s">
        <v>211</v>
      </c>
      <c r="R4" s="8" t="s">
        <v>212</v>
      </c>
      <c r="S4" s="8" t="s">
        <v>242</v>
      </c>
      <c r="T4" s="8" t="s">
        <v>262</v>
      </c>
      <c r="U4" s="9" t="s">
        <v>0</v>
      </c>
    </row>
    <row r="6" spans="1:21" ht="12.75">
      <c r="A6" s="5" t="s">
        <v>147</v>
      </c>
      <c r="F6" s="5">
        <f>143+56-126+74</f>
        <v>147</v>
      </c>
      <c r="G6" s="5">
        <f>102+96-204+50</f>
        <v>44</v>
      </c>
      <c r="H6" s="5">
        <f>1572-960</f>
        <v>612</v>
      </c>
      <c r="I6" s="5">
        <f>2201-1317</f>
        <v>884</v>
      </c>
      <c r="J6" s="5">
        <f>4388-2586</f>
        <v>1802</v>
      </c>
      <c r="K6" s="5">
        <f>5099-3237</f>
        <v>1862</v>
      </c>
      <c r="L6" s="5">
        <f>4264-2700</f>
        <v>1564</v>
      </c>
      <c r="M6" s="5">
        <f>5519-3324</f>
        <v>2195</v>
      </c>
      <c r="N6" s="5">
        <f>5213-3262</f>
        <v>1951</v>
      </c>
      <c r="O6" s="5">
        <v>1934</v>
      </c>
      <c r="P6" s="5">
        <v>818</v>
      </c>
      <c r="Q6" s="5">
        <v>0</v>
      </c>
      <c r="R6" s="5">
        <v>0</v>
      </c>
      <c r="S6" s="5">
        <v>0</v>
      </c>
      <c r="T6" s="5">
        <v>0</v>
      </c>
      <c r="U6" s="6">
        <f>SUM(B6:T6)</f>
        <v>13813</v>
      </c>
    </row>
    <row r="8" spans="1:21" ht="12.75">
      <c r="A8" s="5" t="s">
        <v>143</v>
      </c>
      <c r="F8" s="5">
        <f aca="true" t="shared" si="0" ref="F8:T8">+F86</f>
        <v>420</v>
      </c>
      <c r="G8" s="5">
        <f t="shared" si="0"/>
        <v>498</v>
      </c>
      <c r="H8" s="5">
        <f t="shared" si="0"/>
        <v>960</v>
      </c>
      <c r="I8" s="5">
        <f t="shared" si="0"/>
        <v>1317</v>
      </c>
      <c r="J8" s="5">
        <f t="shared" si="0"/>
        <v>2586</v>
      </c>
      <c r="K8" s="5">
        <f t="shared" si="0"/>
        <v>3237</v>
      </c>
      <c r="L8" s="5">
        <f t="shared" si="0"/>
        <v>2700</v>
      </c>
      <c r="M8" s="5">
        <f t="shared" si="0"/>
        <v>3324</v>
      </c>
      <c r="N8" s="5">
        <f t="shared" si="0"/>
        <v>3262</v>
      </c>
      <c r="O8" s="5">
        <f t="shared" si="0"/>
        <v>3126</v>
      </c>
      <c r="P8" s="5">
        <f t="shared" si="0"/>
        <v>463</v>
      </c>
      <c r="Q8" s="5">
        <f t="shared" si="0"/>
        <v>0</v>
      </c>
      <c r="R8" s="5">
        <f>+R86</f>
        <v>0</v>
      </c>
      <c r="S8" s="5">
        <f>+S86</f>
        <v>0</v>
      </c>
      <c r="T8" s="5">
        <f t="shared" si="0"/>
        <v>0</v>
      </c>
      <c r="U8" s="6">
        <f>SUM(B8:T8)</f>
        <v>21893</v>
      </c>
    </row>
    <row r="10" spans="1:21" s="6" customFormat="1" ht="12.75">
      <c r="A10" s="6" t="s">
        <v>11</v>
      </c>
      <c r="F10" s="6">
        <f aca="true" t="shared" si="1" ref="F10:T10">SUM(F6:F9)</f>
        <v>567</v>
      </c>
      <c r="G10" s="6">
        <f t="shared" si="1"/>
        <v>542</v>
      </c>
      <c r="H10" s="6">
        <f t="shared" si="1"/>
        <v>1572</v>
      </c>
      <c r="I10" s="6">
        <f t="shared" si="1"/>
        <v>2201</v>
      </c>
      <c r="J10" s="6">
        <f t="shared" si="1"/>
        <v>4388</v>
      </c>
      <c r="K10" s="6">
        <f t="shared" si="1"/>
        <v>5099</v>
      </c>
      <c r="L10" s="6">
        <f t="shared" si="1"/>
        <v>4264</v>
      </c>
      <c r="M10" s="6">
        <f t="shared" si="1"/>
        <v>5519</v>
      </c>
      <c r="N10" s="6">
        <f t="shared" si="1"/>
        <v>5213</v>
      </c>
      <c r="O10" s="6">
        <f t="shared" si="1"/>
        <v>5060</v>
      </c>
      <c r="P10" s="6">
        <f t="shared" si="1"/>
        <v>1281</v>
      </c>
      <c r="Q10" s="6">
        <f t="shared" si="1"/>
        <v>0</v>
      </c>
      <c r="R10" s="6">
        <f t="shared" si="1"/>
        <v>0</v>
      </c>
      <c r="S10" s="6">
        <f>SUM(S6:S9)</f>
        <v>0</v>
      </c>
      <c r="T10" s="6">
        <f t="shared" si="1"/>
        <v>0</v>
      </c>
      <c r="U10" s="6">
        <f>SUM(B10:T10)</f>
        <v>35706</v>
      </c>
    </row>
    <row r="13" ht="12.75">
      <c r="A13" s="5" t="s">
        <v>144</v>
      </c>
    </row>
    <row r="15" spans="1:21" ht="12.75">
      <c r="A15" s="5" t="s">
        <v>145</v>
      </c>
      <c r="F15" s="5">
        <v>226</v>
      </c>
      <c r="U15" s="6">
        <f aca="true" t="shared" si="2" ref="U15:U78">SUM(B15:T15)</f>
        <v>226</v>
      </c>
    </row>
    <row r="16" spans="1:21" ht="12.75">
      <c r="A16" s="5" t="s">
        <v>146</v>
      </c>
      <c r="F16" s="5">
        <v>194</v>
      </c>
      <c r="U16" s="6">
        <f t="shared" si="2"/>
        <v>194</v>
      </c>
    </row>
    <row r="17" spans="1:21" ht="12.75">
      <c r="A17" s="5" t="s">
        <v>148</v>
      </c>
      <c r="G17" s="5">
        <v>100</v>
      </c>
      <c r="H17" s="5">
        <v>50</v>
      </c>
      <c r="U17" s="6">
        <f t="shared" si="2"/>
        <v>150</v>
      </c>
    </row>
    <row r="18" spans="1:21" ht="12.75">
      <c r="A18" s="5" t="s">
        <v>149</v>
      </c>
      <c r="G18" s="5">
        <v>20</v>
      </c>
      <c r="U18" s="6">
        <f t="shared" si="2"/>
        <v>20</v>
      </c>
    </row>
    <row r="19" spans="1:21" ht="12.75">
      <c r="A19" s="5" t="s">
        <v>150</v>
      </c>
      <c r="G19" s="5">
        <v>227</v>
      </c>
      <c r="H19" s="5">
        <v>1</v>
      </c>
      <c r="I19" s="5">
        <v>136</v>
      </c>
      <c r="J19" s="5">
        <v>209</v>
      </c>
      <c r="K19" s="5">
        <v>44</v>
      </c>
      <c r="L19" s="5">
        <v>35</v>
      </c>
      <c r="U19" s="6">
        <f t="shared" si="2"/>
        <v>652</v>
      </c>
    </row>
    <row r="20" spans="1:21" ht="12.75">
      <c r="A20" s="5" t="s">
        <v>151</v>
      </c>
      <c r="G20" s="5">
        <v>41</v>
      </c>
      <c r="U20" s="6">
        <f t="shared" si="2"/>
        <v>41</v>
      </c>
    </row>
    <row r="21" spans="1:21" ht="12.75">
      <c r="A21" s="5" t="s">
        <v>152</v>
      </c>
      <c r="G21" s="5">
        <v>12</v>
      </c>
      <c r="H21" s="5">
        <v>11</v>
      </c>
      <c r="U21" s="6">
        <f t="shared" si="2"/>
        <v>23</v>
      </c>
    </row>
    <row r="22" spans="1:21" ht="12.75">
      <c r="A22" s="5" t="s">
        <v>153</v>
      </c>
      <c r="G22" s="5">
        <v>81</v>
      </c>
      <c r="H22" s="5">
        <v>41</v>
      </c>
      <c r="I22" s="5">
        <v>94</v>
      </c>
      <c r="J22" s="5">
        <v>17</v>
      </c>
      <c r="K22" s="5">
        <f>150+62</f>
        <v>212</v>
      </c>
      <c r="L22" s="5">
        <v>70</v>
      </c>
      <c r="M22" s="5">
        <v>100</v>
      </c>
      <c r="N22" s="5">
        <v>100</v>
      </c>
      <c r="O22" s="5">
        <v>52</v>
      </c>
      <c r="P22" s="5">
        <v>50</v>
      </c>
      <c r="U22" s="6">
        <f t="shared" si="2"/>
        <v>817</v>
      </c>
    </row>
    <row r="23" spans="1:21" ht="12.75">
      <c r="A23" s="5" t="s">
        <v>1</v>
      </c>
      <c r="G23" s="5">
        <v>17</v>
      </c>
      <c r="J23" s="5">
        <v>6</v>
      </c>
      <c r="K23" s="5">
        <f>10+2</f>
        <v>12</v>
      </c>
      <c r="N23" s="5">
        <v>2</v>
      </c>
      <c r="U23" s="6">
        <f t="shared" si="2"/>
        <v>37</v>
      </c>
    </row>
    <row r="24" spans="1:21" ht="12.75">
      <c r="A24" s="5" t="s">
        <v>155</v>
      </c>
      <c r="H24" s="5">
        <f>370+120</f>
        <v>490</v>
      </c>
      <c r="I24" s="5">
        <v>601</v>
      </c>
      <c r="J24" s="5">
        <v>76</v>
      </c>
      <c r="U24" s="6">
        <f t="shared" si="2"/>
        <v>1167</v>
      </c>
    </row>
    <row r="25" spans="1:21" ht="12.75">
      <c r="A25" s="5" t="s">
        <v>98</v>
      </c>
      <c r="H25" s="5">
        <v>122</v>
      </c>
      <c r="U25" s="6">
        <f t="shared" si="2"/>
        <v>122</v>
      </c>
    </row>
    <row r="26" spans="1:21" ht="12.75">
      <c r="A26" s="5" t="s">
        <v>156</v>
      </c>
      <c r="H26" s="5">
        <v>30</v>
      </c>
      <c r="I26" s="5">
        <v>52</v>
      </c>
      <c r="J26" s="5">
        <f>78+324-366</f>
        <v>36</v>
      </c>
      <c r="K26" s="5">
        <f>86+272</f>
        <v>358</v>
      </c>
      <c r="L26" s="5">
        <f>54-73</f>
        <v>-19</v>
      </c>
      <c r="M26" s="5">
        <v>150</v>
      </c>
      <c r="N26" s="5">
        <v>-98</v>
      </c>
      <c r="U26" s="6">
        <f t="shared" si="2"/>
        <v>509</v>
      </c>
    </row>
    <row r="27" spans="1:21" ht="12.75">
      <c r="A27" s="5" t="s">
        <v>157</v>
      </c>
      <c r="H27" s="5">
        <v>23</v>
      </c>
      <c r="I27" s="5">
        <v>9</v>
      </c>
      <c r="J27" s="5">
        <v>57</v>
      </c>
      <c r="K27" s="5">
        <v>34</v>
      </c>
      <c r="U27" s="6">
        <f t="shared" si="2"/>
        <v>123</v>
      </c>
    </row>
    <row r="28" spans="1:21" ht="12.75">
      <c r="A28" s="5" t="s">
        <v>158</v>
      </c>
      <c r="H28" s="5">
        <v>32</v>
      </c>
      <c r="J28" s="5">
        <f>11+38</f>
        <v>49</v>
      </c>
      <c r="K28" s="5">
        <v>32</v>
      </c>
      <c r="U28" s="6">
        <f t="shared" si="2"/>
        <v>113</v>
      </c>
    </row>
    <row r="29" spans="1:21" ht="12.75">
      <c r="A29" s="5" t="s">
        <v>159</v>
      </c>
      <c r="H29" s="5">
        <v>9</v>
      </c>
      <c r="U29" s="6">
        <f t="shared" si="2"/>
        <v>9</v>
      </c>
    </row>
    <row r="30" spans="1:21" ht="12.75">
      <c r="A30" s="5" t="s">
        <v>160</v>
      </c>
      <c r="H30" s="5">
        <v>25</v>
      </c>
      <c r="U30" s="6">
        <f t="shared" si="2"/>
        <v>25</v>
      </c>
    </row>
    <row r="31" spans="1:21" ht="12.75">
      <c r="A31" s="5" t="s">
        <v>161</v>
      </c>
      <c r="H31" s="5">
        <v>5</v>
      </c>
      <c r="U31" s="6">
        <f t="shared" si="2"/>
        <v>5</v>
      </c>
    </row>
    <row r="32" spans="1:21" ht="12.75">
      <c r="A32" s="5" t="s">
        <v>162</v>
      </c>
      <c r="H32" s="5">
        <v>19</v>
      </c>
      <c r="U32" s="6">
        <f t="shared" si="2"/>
        <v>19</v>
      </c>
    </row>
    <row r="33" spans="1:21" ht="12.75">
      <c r="A33" s="5" t="s">
        <v>163</v>
      </c>
      <c r="H33" s="5">
        <v>25</v>
      </c>
      <c r="U33" s="6">
        <f t="shared" si="2"/>
        <v>25</v>
      </c>
    </row>
    <row r="34" spans="1:21" ht="12.75">
      <c r="A34" s="5" t="s">
        <v>164</v>
      </c>
      <c r="H34" s="5">
        <v>77</v>
      </c>
      <c r="K34" s="5">
        <v>75</v>
      </c>
      <c r="U34" s="6">
        <f t="shared" si="2"/>
        <v>152</v>
      </c>
    </row>
    <row r="35" spans="1:21" ht="12.75">
      <c r="A35" s="5" t="s">
        <v>165</v>
      </c>
      <c r="I35" s="5">
        <v>7</v>
      </c>
      <c r="J35" s="5">
        <v>8</v>
      </c>
      <c r="U35" s="6">
        <f t="shared" si="2"/>
        <v>15</v>
      </c>
    </row>
    <row r="36" spans="1:21" ht="12.75">
      <c r="A36" s="5" t="s">
        <v>166</v>
      </c>
      <c r="I36" s="5">
        <v>7</v>
      </c>
      <c r="U36" s="6">
        <f t="shared" si="2"/>
        <v>7</v>
      </c>
    </row>
    <row r="37" spans="1:21" ht="12.75">
      <c r="A37" s="5" t="s">
        <v>167</v>
      </c>
      <c r="I37" s="5">
        <v>41</v>
      </c>
      <c r="J37" s="5">
        <v>20</v>
      </c>
      <c r="U37" s="6">
        <f t="shared" si="2"/>
        <v>61</v>
      </c>
    </row>
    <row r="38" spans="1:21" ht="12.75">
      <c r="A38" s="5" t="s">
        <v>168</v>
      </c>
      <c r="I38" s="5">
        <v>40</v>
      </c>
      <c r="U38" s="6">
        <f t="shared" si="2"/>
        <v>40</v>
      </c>
    </row>
    <row r="39" spans="1:21" ht="12.75">
      <c r="A39" s="5" t="s">
        <v>169</v>
      </c>
      <c r="I39" s="5">
        <v>150</v>
      </c>
      <c r="J39" s="5">
        <v>234</v>
      </c>
      <c r="U39" s="6">
        <f t="shared" si="2"/>
        <v>384</v>
      </c>
    </row>
    <row r="40" spans="1:21" ht="12.75">
      <c r="A40" s="5" t="s">
        <v>180</v>
      </c>
      <c r="I40" s="5">
        <v>23</v>
      </c>
      <c r="J40" s="5">
        <f>37+54</f>
        <v>91</v>
      </c>
      <c r="U40" s="6">
        <f t="shared" si="2"/>
        <v>114</v>
      </c>
    </row>
    <row r="41" spans="1:21" ht="12.75">
      <c r="A41" s="5" t="s">
        <v>170</v>
      </c>
      <c r="I41" s="5">
        <v>27</v>
      </c>
      <c r="J41" s="5">
        <v>17</v>
      </c>
      <c r="K41" s="5">
        <v>35</v>
      </c>
      <c r="U41" s="6">
        <f t="shared" si="2"/>
        <v>79</v>
      </c>
    </row>
    <row r="42" spans="1:21" ht="12.75">
      <c r="A42" s="5" t="s">
        <v>171</v>
      </c>
      <c r="I42" s="5">
        <v>88</v>
      </c>
      <c r="J42" s="5">
        <v>19</v>
      </c>
      <c r="U42" s="6">
        <f t="shared" si="2"/>
        <v>107</v>
      </c>
    </row>
    <row r="43" spans="1:21" ht="12.75">
      <c r="A43" s="5" t="s">
        <v>172</v>
      </c>
      <c r="I43" s="5">
        <v>17</v>
      </c>
      <c r="J43" s="5">
        <v>38</v>
      </c>
      <c r="U43" s="6">
        <f t="shared" si="2"/>
        <v>55</v>
      </c>
    </row>
    <row r="44" spans="1:21" ht="12.75">
      <c r="A44" s="5" t="s">
        <v>173</v>
      </c>
      <c r="I44" s="5">
        <v>25</v>
      </c>
      <c r="J44" s="5">
        <v>39</v>
      </c>
      <c r="U44" s="6">
        <f t="shared" si="2"/>
        <v>64</v>
      </c>
    </row>
    <row r="45" spans="1:21" ht="12.75">
      <c r="A45" s="5" t="s">
        <v>174</v>
      </c>
      <c r="J45" s="5">
        <v>28</v>
      </c>
      <c r="U45" s="6">
        <f t="shared" si="2"/>
        <v>28</v>
      </c>
    </row>
    <row r="46" spans="1:21" ht="12.75">
      <c r="A46" s="5" t="s">
        <v>92</v>
      </c>
      <c r="J46" s="5">
        <v>31</v>
      </c>
      <c r="U46" s="6">
        <f t="shared" si="2"/>
        <v>31</v>
      </c>
    </row>
    <row r="47" spans="1:21" ht="12.75">
      <c r="A47" s="5" t="s">
        <v>175</v>
      </c>
      <c r="J47" s="5">
        <v>2</v>
      </c>
      <c r="U47" s="6">
        <f t="shared" si="2"/>
        <v>2</v>
      </c>
    </row>
    <row r="48" spans="1:21" ht="12.75">
      <c r="A48" s="5" t="s">
        <v>176</v>
      </c>
      <c r="J48" s="5">
        <v>20</v>
      </c>
      <c r="U48" s="6">
        <f t="shared" si="2"/>
        <v>20</v>
      </c>
    </row>
    <row r="49" spans="1:21" ht="12.75">
      <c r="A49" s="5" t="s">
        <v>177</v>
      </c>
      <c r="J49" s="5">
        <v>23</v>
      </c>
      <c r="U49" s="6">
        <f t="shared" si="2"/>
        <v>23</v>
      </c>
    </row>
    <row r="50" spans="1:21" ht="12.75">
      <c r="A50" s="5" t="s">
        <v>178</v>
      </c>
      <c r="J50" s="5">
        <v>111</v>
      </c>
      <c r="K50" s="5">
        <v>455</v>
      </c>
      <c r="L50" s="5">
        <v>443</v>
      </c>
      <c r="M50" s="5">
        <v>400</v>
      </c>
      <c r="N50" s="5">
        <v>615</v>
      </c>
      <c r="O50" s="5">
        <v>422</v>
      </c>
      <c r="P50" s="5">
        <v>372</v>
      </c>
      <c r="U50" s="6">
        <f t="shared" si="2"/>
        <v>2818</v>
      </c>
    </row>
    <row r="51" spans="1:21" ht="12.75">
      <c r="A51" s="5" t="s">
        <v>179</v>
      </c>
      <c r="J51" s="5">
        <v>504</v>
      </c>
      <c r="K51" s="5">
        <v>1219</v>
      </c>
      <c r="L51" s="5">
        <v>1432</v>
      </c>
      <c r="M51" s="5">
        <v>1901</v>
      </c>
      <c r="N51" s="5">
        <v>1983</v>
      </c>
      <c r="O51" s="5">
        <v>2048</v>
      </c>
      <c r="U51" s="6">
        <f t="shared" si="2"/>
        <v>9087</v>
      </c>
    </row>
    <row r="52" spans="1:21" ht="12.75">
      <c r="A52" s="5" t="s">
        <v>181</v>
      </c>
      <c r="J52" s="5">
        <v>11</v>
      </c>
      <c r="K52" s="5">
        <v>65</v>
      </c>
      <c r="L52" s="5">
        <v>10</v>
      </c>
      <c r="U52" s="6">
        <f t="shared" si="2"/>
        <v>86</v>
      </c>
    </row>
    <row r="53" spans="1:21" ht="12.75">
      <c r="A53" s="5" t="s">
        <v>182</v>
      </c>
      <c r="J53" s="5">
        <f>179+77</f>
        <v>256</v>
      </c>
      <c r="U53" s="6">
        <f t="shared" si="2"/>
        <v>256</v>
      </c>
    </row>
    <row r="54" spans="1:21" ht="12.75">
      <c r="A54" s="5" t="s">
        <v>183</v>
      </c>
      <c r="J54" s="5">
        <v>20</v>
      </c>
      <c r="U54" s="6">
        <f t="shared" si="2"/>
        <v>20</v>
      </c>
    </row>
    <row r="55" spans="1:21" ht="12.75">
      <c r="A55" s="5" t="s">
        <v>184</v>
      </c>
      <c r="J55" s="5">
        <v>664</v>
      </c>
      <c r="K55" s="5">
        <v>351</v>
      </c>
      <c r="L55" s="5">
        <v>10</v>
      </c>
      <c r="U55" s="6">
        <f t="shared" si="2"/>
        <v>1025</v>
      </c>
    </row>
    <row r="56" spans="1:21" ht="12.75">
      <c r="A56" s="5" t="s">
        <v>99</v>
      </c>
      <c r="K56" s="5">
        <v>261</v>
      </c>
      <c r="L56" s="5">
        <v>6</v>
      </c>
      <c r="U56" s="6">
        <f t="shared" si="2"/>
        <v>267</v>
      </c>
    </row>
    <row r="57" spans="1:21" ht="12.75">
      <c r="A57" s="5" t="s">
        <v>185</v>
      </c>
      <c r="K57" s="5">
        <v>18</v>
      </c>
      <c r="U57" s="6">
        <f t="shared" si="2"/>
        <v>18</v>
      </c>
    </row>
    <row r="58" spans="1:21" ht="12.75">
      <c r="A58" s="5" t="s">
        <v>186</v>
      </c>
      <c r="K58" s="5">
        <v>2</v>
      </c>
      <c r="L58" s="5">
        <v>1</v>
      </c>
      <c r="U58" s="6">
        <f t="shared" si="2"/>
        <v>3</v>
      </c>
    </row>
    <row r="59" spans="1:21" ht="12.75">
      <c r="A59" s="5" t="s">
        <v>154</v>
      </c>
      <c r="K59" s="5">
        <v>64</v>
      </c>
      <c r="L59" s="5">
        <v>231</v>
      </c>
      <c r="M59" s="5">
        <v>129</v>
      </c>
      <c r="N59" s="5">
        <v>135</v>
      </c>
      <c r="U59" s="6">
        <f t="shared" si="2"/>
        <v>559</v>
      </c>
    </row>
    <row r="60" spans="1:21" ht="12.75">
      <c r="A60" s="5" t="s">
        <v>187</v>
      </c>
      <c r="L60" s="5">
        <v>3</v>
      </c>
      <c r="U60" s="6">
        <f t="shared" si="2"/>
        <v>3</v>
      </c>
    </row>
    <row r="61" spans="1:21" ht="12.75">
      <c r="A61" s="5" t="s">
        <v>188</v>
      </c>
      <c r="L61" s="5">
        <v>35</v>
      </c>
      <c r="U61" s="6">
        <f t="shared" si="2"/>
        <v>35</v>
      </c>
    </row>
    <row r="62" spans="1:21" ht="12.75">
      <c r="A62" s="5" t="s">
        <v>189</v>
      </c>
      <c r="L62" s="5">
        <v>51</v>
      </c>
      <c r="U62" s="6">
        <f t="shared" si="2"/>
        <v>51</v>
      </c>
    </row>
    <row r="63" spans="1:21" ht="12.75">
      <c r="A63" s="5" t="s">
        <v>190</v>
      </c>
      <c r="L63" s="5">
        <v>2</v>
      </c>
      <c r="U63" s="6">
        <f t="shared" si="2"/>
        <v>2</v>
      </c>
    </row>
    <row r="64" spans="1:21" ht="12.75">
      <c r="A64" s="5" t="s">
        <v>191</v>
      </c>
      <c r="L64" s="5">
        <v>36</v>
      </c>
      <c r="M64" s="5">
        <v>69</v>
      </c>
      <c r="U64" s="6">
        <f t="shared" si="2"/>
        <v>105</v>
      </c>
    </row>
    <row r="65" spans="1:21" ht="12.75">
      <c r="A65" s="5" t="s">
        <v>192</v>
      </c>
      <c r="L65" s="5">
        <v>23</v>
      </c>
      <c r="U65" s="6">
        <f t="shared" si="2"/>
        <v>23</v>
      </c>
    </row>
    <row r="66" spans="1:21" ht="12.75">
      <c r="A66" s="5" t="s">
        <v>193</v>
      </c>
      <c r="L66" s="5">
        <v>14</v>
      </c>
      <c r="U66" s="6">
        <f t="shared" si="2"/>
        <v>14</v>
      </c>
    </row>
    <row r="67" spans="1:21" ht="12.75">
      <c r="A67" s="5" t="s">
        <v>199</v>
      </c>
      <c r="L67" s="5">
        <v>35</v>
      </c>
      <c r="M67" s="5">
        <v>33</v>
      </c>
      <c r="U67" s="6">
        <f t="shared" si="2"/>
        <v>68</v>
      </c>
    </row>
    <row r="68" spans="1:21" ht="12.75">
      <c r="A68" s="5" t="s">
        <v>194</v>
      </c>
      <c r="L68" s="5">
        <v>27</v>
      </c>
      <c r="M68" s="5">
        <v>41</v>
      </c>
      <c r="N68" s="5">
        <v>8</v>
      </c>
      <c r="O68" s="5">
        <v>13</v>
      </c>
      <c r="U68" s="6">
        <f t="shared" si="2"/>
        <v>89</v>
      </c>
    </row>
    <row r="69" spans="1:21" ht="12.75">
      <c r="A69" s="5" t="s">
        <v>195</v>
      </c>
      <c r="L69" s="5">
        <v>14</v>
      </c>
      <c r="U69" s="6">
        <f t="shared" si="2"/>
        <v>14</v>
      </c>
    </row>
    <row r="70" spans="1:21" ht="12.75">
      <c r="A70" s="5" t="s">
        <v>196</v>
      </c>
      <c r="L70" s="5">
        <v>152</v>
      </c>
      <c r="U70" s="6">
        <f t="shared" si="2"/>
        <v>152</v>
      </c>
    </row>
    <row r="71" spans="1:21" ht="12.75">
      <c r="A71" s="5" t="s">
        <v>197</v>
      </c>
      <c r="L71" s="5">
        <v>76</v>
      </c>
      <c r="U71" s="6">
        <f t="shared" si="2"/>
        <v>76</v>
      </c>
    </row>
    <row r="72" spans="1:21" ht="12.75">
      <c r="A72" s="5" t="s">
        <v>198</v>
      </c>
      <c r="L72" s="5">
        <v>13</v>
      </c>
      <c r="M72" s="5">
        <v>-8</v>
      </c>
      <c r="U72" s="6">
        <f t="shared" si="2"/>
        <v>5</v>
      </c>
    </row>
    <row r="73" spans="1:21" ht="12.75">
      <c r="A73" s="5" t="s">
        <v>200</v>
      </c>
      <c r="M73" s="5">
        <v>1</v>
      </c>
      <c r="O73" s="5">
        <v>66</v>
      </c>
      <c r="U73" s="6">
        <f t="shared" si="2"/>
        <v>67</v>
      </c>
    </row>
    <row r="74" spans="1:21" ht="12.75">
      <c r="A74" s="5" t="s">
        <v>201</v>
      </c>
      <c r="M74" s="5">
        <v>34</v>
      </c>
      <c r="U74" s="6">
        <f t="shared" si="2"/>
        <v>34</v>
      </c>
    </row>
    <row r="75" spans="1:21" ht="12.75">
      <c r="A75" s="5" t="s">
        <v>202</v>
      </c>
      <c r="M75" s="5">
        <v>450</v>
      </c>
      <c r="N75" s="5">
        <v>130</v>
      </c>
      <c r="O75" s="5">
        <v>74</v>
      </c>
      <c r="U75" s="6">
        <f t="shared" si="2"/>
        <v>654</v>
      </c>
    </row>
    <row r="76" spans="1:21" ht="12.75">
      <c r="A76" s="5" t="s">
        <v>203</v>
      </c>
      <c r="M76" s="5">
        <v>24</v>
      </c>
      <c r="N76" s="5">
        <v>88</v>
      </c>
      <c r="O76" s="5">
        <v>168</v>
      </c>
      <c r="P76" s="5">
        <v>39</v>
      </c>
      <c r="U76" s="6">
        <f t="shared" si="2"/>
        <v>319</v>
      </c>
    </row>
    <row r="77" spans="1:21" ht="12.75">
      <c r="A77" s="5" t="s">
        <v>204</v>
      </c>
      <c r="N77" s="5">
        <v>98</v>
      </c>
      <c r="U77" s="6">
        <f t="shared" si="2"/>
        <v>98</v>
      </c>
    </row>
    <row r="78" spans="1:21" ht="12.75">
      <c r="A78" s="5" t="s">
        <v>205</v>
      </c>
      <c r="N78" s="5">
        <v>100</v>
      </c>
      <c r="U78" s="6">
        <f t="shared" si="2"/>
        <v>100</v>
      </c>
    </row>
    <row r="79" spans="1:21" ht="12.75">
      <c r="A79" s="5" t="s">
        <v>206</v>
      </c>
      <c r="N79" s="5">
        <v>7</v>
      </c>
      <c r="U79" s="6">
        <f>SUM(B79:T79)</f>
        <v>7</v>
      </c>
    </row>
    <row r="80" spans="1:21" ht="12.75">
      <c r="A80" s="5" t="s">
        <v>207</v>
      </c>
      <c r="N80" s="5">
        <v>21</v>
      </c>
      <c r="O80" s="5">
        <v>1</v>
      </c>
      <c r="P80" s="5">
        <v>2</v>
      </c>
      <c r="U80" s="6">
        <f>SUM(B80:T80)</f>
        <v>24</v>
      </c>
    </row>
    <row r="81" spans="1:21" ht="12.75">
      <c r="A81" s="5" t="s">
        <v>208</v>
      </c>
      <c r="N81" s="5">
        <v>73</v>
      </c>
      <c r="O81" s="5">
        <v>206</v>
      </c>
      <c r="U81" s="6">
        <f>SUM(B81:T81)</f>
        <v>279</v>
      </c>
    </row>
    <row r="82" spans="1:21" ht="12.75">
      <c r="A82" s="5" t="s">
        <v>218</v>
      </c>
      <c r="O82" s="5">
        <v>50</v>
      </c>
      <c r="U82" s="6">
        <f>SUM(B82:T82)</f>
        <v>50</v>
      </c>
    </row>
    <row r="83" spans="1:21" ht="12.75">
      <c r="A83" s="5" t="s">
        <v>219</v>
      </c>
      <c r="O83" s="5">
        <v>26</v>
      </c>
      <c r="U83" s="6">
        <f>SUM(B83:T83)</f>
        <v>26</v>
      </c>
    </row>
    <row r="85" ht="12.75">
      <c r="U85" s="6">
        <f>SUM(B85:T85)</f>
        <v>0</v>
      </c>
    </row>
    <row r="86" spans="1:21" s="6" customFormat="1" ht="12.75">
      <c r="A86" s="6" t="s">
        <v>11</v>
      </c>
      <c r="F86" s="6">
        <f aca="true" t="shared" si="3" ref="F86:U86">SUM(F15:F85)</f>
        <v>420</v>
      </c>
      <c r="G86" s="6">
        <f t="shared" si="3"/>
        <v>498</v>
      </c>
      <c r="H86" s="6">
        <f t="shared" si="3"/>
        <v>960</v>
      </c>
      <c r="I86" s="6">
        <f t="shared" si="3"/>
        <v>1317</v>
      </c>
      <c r="J86" s="6">
        <f t="shared" si="3"/>
        <v>2586</v>
      </c>
      <c r="K86" s="6">
        <f t="shared" si="3"/>
        <v>3237</v>
      </c>
      <c r="L86" s="6">
        <f t="shared" si="3"/>
        <v>2700</v>
      </c>
      <c r="M86" s="6">
        <f t="shared" si="3"/>
        <v>3324</v>
      </c>
      <c r="N86" s="6">
        <f t="shared" si="3"/>
        <v>3262</v>
      </c>
      <c r="O86" s="6">
        <f t="shared" si="3"/>
        <v>3126</v>
      </c>
      <c r="P86" s="6">
        <f t="shared" si="3"/>
        <v>463</v>
      </c>
      <c r="Q86" s="6">
        <f t="shared" si="3"/>
        <v>0</v>
      </c>
      <c r="R86" s="6">
        <f t="shared" si="3"/>
        <v>0</v>
      </c>
      <c r="S86" s="6">
        <f>SUM(S15:S85)</f>
        <v>0</v>
      </c>
      <c r="T86" s="6">
        <f t="shared" si="3"/>
        <v>0</v>
      </c>
      <c r="U86" s="6">
        <f t="shared" si="3"/>
        <v>21893</v>
      </c>
    </row>
  </sheetData>
  <sheetProtection/>
  <printOptions/>
  <pageMargins left="0.75" right="0.75" top="1" bottom="1" header="0" footer="0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Lauge Schmidt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P. Johansen</dc:creator>
  <cp:keywords/>
  <dc:description/>
  <cp:lastModifiedBy>Bruger</cp:lastModifiedBy>
  <cp:lastPrinted>2011-02-22T13:20:54Z</cp:lastPrinted>
  <dcterms:created xsi:type="dcterms:W3CDTF">2001-01-31T14:58:42Z</dcterms:created>
  <dcterms:modified xsi:type="dcterms:W3CDTF">2012-09-18T10:42:16Z</dcterms:modified>
  <cp:category/>
  <cp:version/>
  <cp:contentType/>
  <cp:contentStatus/>
</cp:coreProperties>
</file>